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tmst365-my.sharepoint.com/personal/ctibor_novotny_t-mobile_cz/Documents/RPA/download centre/08012025 formát emailu/"/>
    </mc:Choice>
  </mc:AlternateContent>
  <xr:revisionPtr revIDLastSave="53" documentId="8_{4A44F5B1-5A91-4800-B1FF-CF9E3309D5EC}" xr6:coauthVersionLast="47" xr6:coauthVersionMax="47" xr10:uidLastSave="{881EB152-7432-4992-B2BC-990310B23EFB}"/>
  <bookViews>
    <workbookView xWindow="-110" yWindow="-110" windowWidth="38620" windowHeight="21100" tabRatio="858" xr2:uid="{00000000-000D-0000-FFFF-FFFF00000000}"/>
  </bookViews>
  <sheets>
    <sheet name="Převod účastnické smlouvy" sheetId="1" r:id="rId1"/>
    <sheet name="Pokyny k vyplňování Nových FS" sheetId="6" r:id="rId2"/>
    <sheet name="Nové Fakturační Skupiny" sheetId="4" r:id="rId3"/>
    <sheet name="Pokyny k vyplňování Přev.služeb" sheetId="5" r:id="rId4"/>
    <sheet name="Převáděné služby" sheetId="2" r:id="rId5"/>
    <sheet name="Tipy k použití formuláře" sheetId="8" r:id="rId6"/>
    <sheet name="helpsheet" sheetId="3" state="veryHidden" r:id="rId7"/>
  </sheets>
  <definedNames>
    <definedName name="ANO">helpsheet!$B$2</definedName>
    <definedName name="AnoNe">helpsheet!$B$2:$B$3</definedName>
    <definedName name="autorizace">helpsheet!$AR$2:$AR$2</definedName>
    <definedName name="BA_PVH_1">'Nové Fakturační Skupiny'!$S$2</definedName>
    <definedName name="BA_PVH_10">'Nové Fakturační Skupiny'!$S$11</definedName>
    <definedName name="BA_PVH_11">'Nové Fakturační Skupiny'!$S$12</definedName>
    <definedName name="BA_PVH_12">'Nové Fakturační Skupiny'!$S$13</definedName>
    <definedName name="BA_PVH_13">'Nové Fakturační Skupiny'!$S$14</definedName>
    <definedName name="BA_PVH_14">'Nové Fakturační Skupiny'!$S$15</definedName>
    <definedName name="BA_PVH_15">'Nové Fakturační Skupiny'!$S$16</definedName>
    <definedName name="BA_PVH_16">'Nové Fakturační Skupiny'!$S$17</definedName>
    <definedName name="BA_PVH_17">'Nové Fakturační Skupiny'!$S$18</definedName>
    <definedName name="BA_PVH_18">'Nové Fakturační Skupiny'!$S$19</definedName>
    <definedName name="BA_PVH_19">'Nové Fakturační Skupiny'!$S$20</definedName>
    <definedName name="BA_PVH_2">'Nové Fakturační Skupiny'!$S$3</definedName>
    <definedName name="BA_PVH_20">'Nové Fakturační Skupiny'!$S$21</definedName>
    <definedName name="BA_PVH_3">'Nové Fakturační Skupiny'!$S$4</definedName>
    <definedName name="BA_PVH_4">'Nové Fakturační Skupiny'!$S$5</definedName>
    <definedName name="BA_PVH_5">'Nové Fakturační Skupiny'!$S$6</definedName>
    <definedName name="BA_PVH_6">'Nové Fakturační Skupiny'!$S$7</definedName>
    <definedName name="BA_PVH_7">'Nové Fakturační Skupiny'!$S$8</definedName>
    <definedName name="BA_PVH_8">'Nové Fakturační Skupiny'!$S$9</definedName>
    <definedName name="BA_PVH_9">'Nové Fakturační Skupiny'!$S$10</definedName>
    <definedName name="bankcode">helpsheet!$X$2:$X$22</definedName>
    <definedName name="BlokMezHovor">'Převáděné služby'!$Z$1</definedName>
    <definedName name="BlokMezHovor_1">'Převáděné služby'!$Z$2</definedName>
    <definedName name="BlokMezHovor_10">'Převáděné služby'!$Z$11</definedName>
    <definedName name="BlokMezHovor_100">'Převáděné služby'!$Z$101</definedName>
    <definedName name="BlokMezHovor_11">'Převáděné služby'!$Z$12</definedName>
    <definedName name="BlokMezHovor_12">'Převáděné služby'!$Z$13</definedName>
    <definedName name="BlokMezHovor_13">'Převáděné služby'!$Z$14</definedName>
    <definedName name="BlokMezHovor_14">'Převáděné služby'!$Z$15</definedName>
    <definedName name="BlokMezHovor_15">'Převáděné služby'!$Z$16</definedName>
    <definedName name="BlokMezHovor_16">'Převáděné služby'!$Z$17</definedName>
    <definedName name="BlokMezHovor_17">'Převáděné služby'!$Z$18</definedName>
    <definedName name="BlokMezHovor_18">'Převáděné služby'!$Z$19</definedName>
    <definedName name="BlokMezHovor_19">'Převáděné služby'!$Z$20</definedName>
    <definedName name="BlokMezHovor_2">'Převáděné služby'!$Z$3</definedName>
    <definedName name="BlokMezHovor_20">'Převáděné služby'!$Z$21</definedName>
    <definedName name="BlokMezHovor_21">'Převáděné služby'!$Z$22</definedName>
    <definedName name="BlokMezHovor_22">'Převáděné služby'!$Z$23</definedName>
    <definedName name="BlokMezHovor_23">'Převáděné služby'!$Z$24</definedName>
    <definedName name="BlokMezHovor_24">'Převáděné služby'!$Z$25</definedName>
    <definedName name="BlokMezHovor_25">'Převáděné služby'!$Z$26</definedName>
    <definedName name="BlokMezHovor_26">'Převáděné služby'!$Z$27</definedName>
    <definedName name="BlokMezHovor_27">'Převáděné služby'!$Z$28</definedName>
    <definedName name="BlokMezHovor_28">'Převáděné služby'!$Z$29</definedName>
    <definedName name="BlokMezHovor_29">'Převáděné služby'!$Z$30</definedName>
    <definedName name="BlokMezHovor_3">'Převáděné služby'!$Z$4</definedName>
    <definedName name="BlokMezHovor_30">'Převáděné služby'!$Z$31</definedName>
    <definedName name="BlokMezHovor_31">'Převáděné služby'!$Z$32</definedName>
    <definedName name="BlokMezHovor_32">'Převáděné služby'!$Z$33</definedName>
    <definedName name="BlokMezHovor_33">'Převáděné služby'!$Z$34</definedName>
    <definedName name="BlokMezHovor_34">'Převáděné služby'!$Z$35</definedName>
    <definedName name="BlokMezHovor_35">'Převáděné služby'!$Z$36</definedName>
    <definedName name="BlokMezHovor_36">'Převáděné služby'!$Z$37</definedName>
    <definedName name="BlokMezHovor_37">'Převáděné služby'!$Z$38</definedName>
    <definedName name="BlokMezHovor_38">'Převáděné služby'!$Z$39</definedName>
    <definedName name="BlokMezHovor_39">'Převáděné služby'!$Z$40</definedName>
    <definedName name="BlokMezHovor_4">'Převáděné služby'!$Z$5</definedName>
    <definedName name="BlokMezHovor_40">'Převáděné služby'!$Z$41</definedName>
    <definedName name="BlokMezHovor_41">'Převáděné služby'!$Z$42</definedName>
    <definedName name="BlokMezHovor_42">'Převáděné služby'!$Z$43</definedName>
    <definedName name="BlokMezHovor_43">'Převáděné služby'!$Z$44</definedName>
    <definedName name="BlokMezHovor_44">'Převáděné služby'!$Z$45</definedName>
    <definedName name="BlokMezHovor_45">'Převáděné služby'!$Z$46</definedName>
    <definedName name="BlokMezHovor_46">'Převáděné služby'!$Z$47</definedName>
    <definedName name="BlokMezHovor_47">'Převáděné služby'!$Z$48</definedName>
    <definedName name="BlokMezHovor_48">'Převáděné služby'!$Z$49</definedName>
    <definedName name="BlokMezHovor_49">'Převáděné služby'!$Z$50</definedName>
    <definedName name="BlokMezHovor_5">'Převáděné služby'!$Z$6</definedName>
    <definedName name="BlokMezHovor_50">'Převáděné služby'!$Z$51</definedName>
    <definedName name="BlokMezHovor_51">'Převáděné služby'!$Z$52</definedName>
    <definedName name="BlokMezHovor_52">'Převáděné služby'!$Z$53</definedName>
    <definedName name="BlokMezHovor_53">'Převáděné služby'!$Z$54</definedName>
    <definedName name="BlokMezHovor_54">'Převáděné služby'!$Z$55</definedName>
    <definedName name="BlokMezHovor_55">'Převáděné služby'!$Z$56</definedName>
    <definedName name="BlokMezHovor_56">'Převáděné služby'!$Z$57</definedName>
    <definedName name="BlokMezHovor_57">'Převáděné služby'!$Z$58</definedName>
    <definedName name="BlokMezHovor_58">'Převáděné služby'!$Z$59</definedName>
    <definedName name="BlokMezHovor_59">'Převáděné služby'!$Z$60</definedName>
    <definedName name="BlokMezHovor_6">'Převáděné služby'!$Z$7</definedName>
    <definedName name="BlokMezHovor_60">'Převáděné služby'!$Z$61</definedName>
    <definedName name="BlokMezHovor_61">'Převáděné služby'!$Z$62</definedName>
    <definedName name="BlokMezHovor_62">'Převáděné služby'!$Z$63</definedName>
    <definedName name="BlokMezHovor_63">'Převáděné služby'!$Z$64</definedName>
    <definedName name="BlokMezHovor_64">'Převáděné služby'!$Z$65</definedName>
    <definedName name="BlokMezHovor_65">'Převáděné služby'!$Z$66</definedName>
    <definedName name="BlokMezHovor_66">'Převáděné služby'!$Z$67</definedName>
    <definedName name="BlokMezHovor_67">'Převáděné služby'!$Z$68</definedName>
    <definedName name="BlokMezHovor_68">'Převáděné služby'!$Z$69</definedName>
    <definedName name="BlokMezHovor_69">'Převáděné služby'!$Z$70</definedName>
    <definedName name="BlokMezHovor_7">'Převáděné služby'!$Z$8</definedName>
    <definedName name="BlokMezHovor_70">'Převáděné služby'!$Z$71</definedName>
    <definedName name="BlokMezHovor_71">'Převáděné služby'!$Z$72</definedName>
    <definedName name="BlokMezHovor_72">'Převáděné služby'!$Z$73</definedName>
    <definedName name="BlokMezHovor_73">'Převáděné služby'!$Z$74</definedName>
    <definedName name="BlokMezHovor_74">'Převáděné služby'!$Z$75</definedName>
    <definedName name="BlokMezHovor_75">'Převáděné služby'!$Z$76</definedName>
    <definedName name="BlokMezHovor_76">'Převáděné služby'!$Z$77</definedName>
    <definedName name="BlokMezHovor_77">'Převáděné služby'!$Z$78</definedName>
    <definedName name="BlokMezHovor_78">'Převáděné služby'!$Z$79</definedName>
    <definedName name="BlokMezHovor_79">'Převáděné služby'!$Z$80</definedName>
    <definedName name="BlokMezHovor_8">'Převáděné služby'!$Z$9</definedName>
    <definedName name="BlokMezHovor_80">'Převáděné služby'!$Z$81</definedName>
    <definedName name="BlokMezHovor_81">'Převáděné služby'!$Z$82</definedName>
    <definedName name="BlokMezHovor_82">'Převáděné služby'!$Z$83</definedName>
    <definedName name="BlokMezHovor_83">'Převáděné služby'!$Z$84</definedName>
    <definedName name="BlokMezHovor_84">'Převáděné služby'!$Z$85</definedName>
    <definedName name="BlokMezHovor_85">'Převáděné služby'!$Z$86</definedName>
    <definedName name="BlokMezHovor_86">'Převáděné služby'!$Z$87</definedName>
    <definedName name="BlokMezHovor_87">'Převáděné služby'!$Z$88</definedName>
    <definedName name="BlokMezHovor_88">'Převáděné služby'!$Z$89</definedName>
    <definedName name="BlokMezHovor_89">'Převáděné služby'!$Z$90</definedName>
    <definedName name="BlokMezHovor_9">'Převáděné služby'!$Z$10</definedName>
    <definedName name="BlokMezHovor_90">'Převáděné služby'!$Z$91</definedName>
    <definedName name="BlokMezHovor_91">'Převáděné služby'!$Z$92</definedName>
    <definedName name="BlokMezHovor_92">'Převáděné služby'!$Z$93</definedName>
    <definedName name="BlokMezHovor_93">'Převáděné služby'!$Z$94</definedName>
    <definedName name="BlokMezHovor_94">'Převáděné služby'!$Z$95</definedName>
    <definedName name="BlokMezHovor_95">'Převáděné služby'!$Z$96</definedName>
    <definedName name="BlokMezHovor_96">'Převáděné služby'!$Z$97</definedName>
    <definedName name="BlokMezHovor_97">'Převáděné služby'!$Z$98</definedName>
    <definedName name="BlokMezHovor_98">'Převáděné služby'!$Z$99</definedName>
    <definedName name="BlokMezHovor_99">'Převáděné služby'!$Z$100</definedName>
    <definedName name="CA_ucastnik">'Převod účastnické smlouvy'!$I$10</definedName>
    <definedName name="CA_zajemce">'Převod účastnické smlouvy'!$I$11</definedName>
    <definedName name="CisloOrientacni">'Nové Fakturační Skupiny'!$G$1</definedName>
    <definedName name="CisloOrientacni_1">'Nové Fakturační Skupiny'!$G$2</definedName>
    <definedName name="CisloOrientacni_10">'Nové Fakturační Skupiny'!$G$11</definedName>
    <definedName name="CisloOrientacni_11">'Nové Fakturační Skupiny'!$G$12</definedName>
    <definedName name="CisloOrientacni_12">'Nové Fakturační Skupiny'!$G$13</definedName>
    <definedName name="CisloOrientacni_13">'Nové Fakturační Skupiny'!$G$14</definedName>
    <definedName name="CisloOrientacni_14">'Nové Fakturační Skupiny'!$G$15</definedName>
    <definedName name="CisloOrientacni_15">'Nové Fakturační Skupiny'!$G$16</definedName>
    <definedName name="CisloOrientacni_16">'Nové Fakturační Skupiny'!$G$17</definedName>
    <definedName name="CisloOrientacni_17">'Nové Fakturační Skupiny'!$G$18</definedName>
    <definedName name="CisloOrientacni_18">'Nové Fakturační Skupiny'!$G$19</definedName>
    <definedName name="CisloOrientacni_19">'Nové Fakturační Skupiny'!$G$20</definedName>
    <definedName name="CisloOrientacni_2">'Nové Fakturační Skupiny'!$G$3</definedName>
    <definedName name="CisloOrientacni_20">'Nové Fakturační Skupiny'!$G$21</definedName>
    <definedName name="CisloOrientacni_3">'Nové Fakturační Skupiny'!$G$4</definedName>
    <definedName name="CisloOrientacni_4">'Nové Fakturační Skupiny'!$G$5</definedName>
    <definedName name="CisloOrientacni_5">'Nové Fakturační Skupiny'!$G$6</definedName>
    <definedName name="CisloOrientacni_6">'Nové Fakturační Skupiny'!$G$7</definedName>
    <definedName name="CisloOrientacni_7">'Nové Fakturační Skupiny'!$G$8</definedName>
    <definedName name="CisloOrientacni_8">'Nové Fakturační Skupiny'!$G$9</definedName>
    <definedName name="CisloOrientacni_9">'Nové Fakturační Skupiny'!$G$10</definedName>
    <definedName name="CisloPopisne">'Nové Fakturační Skupiny'!$F$1</definedName>
    <definedName name="CisloPopisne_1">'Nové Fakturační Skupiny'!$F$2</definedName>
    <definedName name="CisloPopisne_10">'Nové Fakturační Skupiny'!$F$11</definedName>
    <definedName name="CisloPopisne_11">'Nové Fakturační Skupiny'!$F$12</definedName>
    <definedName name="CisloPopisne_12">'Nové Fakturační Skupiny'!$F$13</definedName>
    <definedName name="CisloPopisne_13">'Nové Fakturační Skupiny'!$F$14</definedName>
    <definedName name="CisloPopisne_14">'Nové Fakturační Skupiny'!$F$15</definedName>
    <definedName name="CisloPopisne_15">'Nové Fakturační Skupiny'!$F$16</definedName>
    <definedName name="CisloPopisne_16">'Nové Fakturační Skupiny'!$F$17</definedName>
    <definedName name="CisloPopisne_17">'Nové Fakturační Skupiny'!$F$18</definedName>
    <definedName name="CisloPopisne_18">'Nové Fakturační Skupiny'!$F$19</definedName>
    <definedName name="CisloPopisne_19">'Nové Fakturační Skupiny'!$F$20</definedName>
    <definedName name="CisloPopisne_2">'Nové Fakturační Skupiny'!$F$3</definedName>
    <definedName name="CisloPopisne_20">'Nové Fakturační Skupiny'!$F$21</definedName>
    <definedName name="CisloPopisne_3">'Nové Fakturační Skupiny'!$F$4</definedName>
    <definedName name="CisloPopisne_4">'Nové Fakturační Skupiny'!$F$5</definedName>
    <definedName name="CisloPopisne_5">'Nové Fakturační Skupiny'!$F$6</definedName>
    <definedName name="CisloPopisne_6">'Nové Fakturační Skupiny'!$F$7</definedName>
    <definedName name="CisloPopisne_7">'Nové Fakturační Skupiny'!$F$8</definedName>
    <definedName name="CisloPopisne_8">'Nové Fakturační Skupiny'!$F$9</definedName>
    <definedName name="CisloPopisne_9">'Nové Fakturační Skupiny'!$F$10</definedName>
    <definedName name="CisloUctu">'Nové Fakturační Skupiny'!$K$1</definedName>
    <definedName name="CisloUctu_1">'Nové Fakturační Skupiny'!$L$2</definedName>
    <definedName name="CisloUctu_10">'Nové Fakturační Skupiny'!$L$11</definedName>
    <definedName name="CisloUctu_11">'Nové Fakturační Skupiny'!$L$12</definedName>
    <definedName name="CisloUctu_12">'Nové Fakturační Skupiny'!$L$13</definedName>
    <definedName name="CisloUctu_13">'Nové Fakturační Skupiny'!$L$14</definedName>
    <definedName name="CisloUctu_14">'Nové Fakturační Skupiny'!$L$15</definedName>
    <definedName name="CisloUctu_15">'Nové Fakturační Skupiny'!$L$16</definedName>
    <definedName name="CisloUctu_16">'Nové Fakturační Skupiny'!$L$17</definedName>
    <definedName name="CisloUctu_17">'Nové Fakturační Skupiny'!$L$18</definedName>
    <definedName name="CisloUctu_18">'Nové Fakturační Skupiny'!$L$19</definedName>
    <definedName name="CisloUctu_19">'Nové Fakturační Skupiny'!$L$20</definedName>
    <definedName name="CisloUctu_2">'Nové Fakturační Skupiny'!$L$3</definedName>
    <definedName name="CisloUctu_20">'Nové Fakturační Skupiny'!$L$21</definedName>
    <definedName name="CisloUctu_3">'Nové Fakturační Skupiny'!$L$4</definedName>
    <definedName name="CisloUctu_4">'Nové Fakturační Skupiny'!$L$5</definedName>
    <definedName name="CisloUctu_5">'Nové Fakturační Skupiny'!$L$6</definedName>
    <definedName name="CisloUctu_6">'Nové Fakturační Skupiny'!$L$7</definedName>
    <definedName name="CisloUctu_7">'Nové Fakturační Skupiny'!$L$8</definedName>
    <definedName name="CisloUctu_8">'Nové Fakturační Skupiny'!$L$9</definedName>
    <definedName name="CisloUctu_9">'Nové Fakturační Skupiny'!$L$10</definedName>
    <definedName name="data_lst">helpsheet!$H$2:$H$334</definedName>
    <definedName name="DATA_Services">'Převáděné služby'!$F$2:$F$101</definedName>
    <definedName name="data_tarif_lst">helpsheet!$G$2:$G$446</definedName>
    <definedName name="DataRoamLimit">'Převáděné služby'!$U$1</definedName>
    <definedName name="DATrl">helpsheet!$P$2:$P$8</definedName>
    <definedName name="DatRoamLimit_1">'Převáděné služby'!$U$2</definedName>
    <definedName name="DatRoamLimit_10">'Převáděné služby'!$U$11</definedName>
    <definedName name="DatRoamLimit_100">'Převáděné služby'!$U$101</definedName>
    <definedName name="DatRoamLimit_11">'Převáděné služby'!$U$12</definedName>
    <definedName name="DatRoamLimit_12">'Převáděné služby'!$U$13</definedName>
    <definedName name="DatRoamLimit_13">'Převáděné služby'!$U$14</definedName>
    <definedName name="DatRoamLimit_14">'Převáděné služby'!$U$15</definedName>
    <definedName name="DatRoamLimit_15">'Převáděné služby'!$U$16</definedName>
    <definedName name="DatRoamLimit_16">'Převáděné služby'!$U$17</definedName>
    <definedName name="DatRoamLimit_17">'Převáděné služby'!$U$18</definedName>
    <definedName name="DatRoamLimit_18">'Převáděné služby'!$U$19</definedName>
    <definedName name="DatRoamLimit_19">'Převáděné služby'!$U$20</definedName>
    <definedName name="DatRoamLimit_2">'Převáděné služby'!$U$3</definedName>
    <definedName name="DatRoamLimit_20">'Převáděné služby'!$U$21</definedName>
    <definedName name="DatRoamLimit_21">'Převáděné služby'!$U$22</definedName>
    <definedName name="DatRoamLimit_22">'Převáděné služby'!$U$23</definedName>
    <definedName name="DatRoamLimit_23">'Převáděné služby'!$U$24</definedName>
    <definedName name="DatRoamLimit_24">'Převáděné služby'!$U$25</definedName>
    <definedName name="DatRoamLimit_25">'Převáděné služby'!$U$26</definedName>
    <definedName name="DatRoamLimit_26">'Převáděné služby'!$U$27</definedName>
    <definedName name="DatRoamLimit_27">'Převáděné služby'!$U$28</definedName>
    <definedName name="DatRoamLimit_28">'Převáděné služby'!$U$29</definedName>
    <definedName name="DatRoamLimit_29">'Převáděné služby'!$U$30</definedName>
    <definedName name="DatRoamLimit_3">'Převáděné služby'!$U$4</definedName>
    <definedName name="DatRoamLimit_30">'Převáděné služby'!$U$31</definedName>
    <definedName name="DatRoamLimit_31">'Převáděné služby'!$U$32</definedName>
    <definedName name="DatRoamLimit_32">'Převáděné služby'!$U$33</definedName>
    <definedName name="DatRoamLimit_33">'Převáděné služby'!$U$34</definedName>
    <definedName name="DatRoamLimit_34">'Převáděné služby'!$U$35</definedName>
    <definedName name="DatRoamLimit_35">'Převáděné služby'!$U$36</definedName>
    <definedName name="DatRoamLimit_36">'Převáděné služby'!$U$37</definedName>
    <definedName name="DatRoamLimit_37">'Převáděné služby'!$U$38</definedName>
    <definedName name="DatRoamLimit_38">'Převáděné služby'!$U$39</definedName>
    <definedName name="DatRoamLimit_39">'Převáděné služby'!$U$40</definedName>
    <definedName name="DatRoamLimit_4">'Převáděné služby'!$U$5</definedName>
    <definedName name="DatRoamLimit_40">'Převáděné služby'!$U$41</definedName>
    <definedName name="DatRoamLimit_41">'Převáděné služby'!$U$42</definedName>
    <definedName name="DatRoamLimit_42">'Převáděné služby'!$U$43</definedName>
    <definedName name="DatRoamLimit_43">'Převáděné služby'!$U$44</definedName>
    <definedName name="DatRoamLimit_44">'Převáděné služby'!$U$45</definedName>
    <definedName name="DatRoamLimit_45">'Převáděné služby'!$U$46</definedName>
    <definedName name="DatRoamLimit_46">'Převáděné služby'!$U$47</definedName>
    <definedName name="DatRoamLimit_47">'Převáděné služby'!$U$48</definedName>
    <definedName name="DatRoamLimit_48">'Převáděné služby'!$U$49</definedName>
    <definedName name="DatRoamLimit_49">'Převáděné služby'!$U$50</definedName>
    <definedName name="DatRoamLimit_5">'Převáděné služby'!$U$6</definedName>
    <definedName name="DatRoamLimit_50">'Převáděné služby'!$U$51</definedName>
    <definedName name="DatRoamLimit_51">'Převáděné služby'!$U$52</definedName>
    <definedName name="DatRoamLimit_52">'Převáděné služby'!$U$53</definedName>
    <definedName name="DatRoamLimit_53">'Převáděné služby'!$U$54</definedName>
    <definedName name="DatRoamLimit_54">'Převáděné služby'!$U$55</definedName>
    <definedName name="DatRoamLimit_55">'Převáděné služby'!$U$56</definedName>
    <definedName name="DatRoamLimit_56">'Převáděné služby'!$U$57</definedName>
    <definedName name="DatRoamLimit_57">'Převáděné služby'!$U$58</definedName>
    <definedName name="DatRoamLimit_58">'Převáděné služby'!$U$59</definedName>
    <definedName name="DatRoamLimit_59">'Převáděné služby'!$U$60</definedName>
    <definedName name="DatRoamLimit_6">'Převáděné služby'!$U$7</definedName>
    <definedName name="DatRoamLimit_60">'Převáděné služby'!$U$61</definedName>
    <definedName name="DatRoamLimit_61">'Převáděné služby'!$U$62</definedName>
    <definedName name="DatRoamLimit_62">'Převáděné služby'!$U$63</definedName>
    <definedName name="DatRoamLimit_63">'Převáděné služby'!$U$64</definedName>
    <definedName name="DatRoamLimit_64">'Převáděné služby'!$U$65</definedName>
    <definedName name="DatRoamLimit_65">'Převáděné služby'!$U$66</definedName>
    <definedName name="DatRoamLimit_66">'Převáděné služby'!$U$67</definedName>
    <definedName name="DatRoamLimit_67">'Převáděné služby'!$U$68</definedName>
    <definedName name="DatRoamLimit_68">'Převáděné služby'!$U$69</definedName>
    <definedName name="DatRoamLimit_69">'Převáděné služby'!$U$70</definedName>
    <definedName name="DatRoamLimit_7">'Převáděné služby'!$U$8</definedName>
    <definedName name="DatRoamLimit_70">'Převáděné služby'!$U$71</definedName>
    <definedName name="DatRoamLimit_71">'Převáděné služby'!$U$72</definedName>
    <definedName name="DatRoamLimit_72">'Převáděné služby'!$U$73</definedName>
    <definedName name="DatRoamLimit_73">'Převáděné služby'!$U$74</definedName>
    <definedName name="DatRoamLimit_74">'Převáděné služby'!$U$75</definedName>
    <definedName name="DatRoamLimit_75">'Převáděné služby'!$U$76</definedName>
    <definedName name="DatRoamLimit_76">'Převáděné služby'!$U$77</definedName>
    <definedName name="DatRoamLimit_77">'Převáděné služby'!$U$78</definedName>
    <definedName name="DatRoamLimit_78">'Převáděné služby'!$U$79</definedName>
    <definedName name="DatRoamLimit_79">'Převáděné služby'!$U$80</definedName>
    <definedName name="DatRoamLimit_8">'Převáděné služby'!$U$9</definedName>
    <definedName name="DatRoamLimit_80">'Převáděné služby'!$U$81</definedName>
    <definedName name="DatRoamLimit_81">'Převáděné služby'!$U$82</definedName>
    <definedName name="DatRoamLimit_82">'Převáděné služby'!$U$83</definedName>
    <definedName name="DatRoamLimit_83">'Převáděné služby'!$U$84</definedName>
    <definedName name="DatRoamLimit_84">'Převáděné služby'!$U$85</definedName>
    <definedName name="DatRoamLimit_85">'Převáděné služby'!$U$86</definedName>
    <definedName name="DatRoamLimit_86">'Převáděné služby'!$U$87</definedName>
    <definedName name="DatRoamLimit_87">'Převáděné služby'!$U$88</definedName>
    <definedName name="DatRoamLimit_88">'Převáděné služby'!$U$89</definedName>
    <definedName name="DatRoamLimit_89">'Převáděné služby'!$U$90</definedName>
    <definedName name="DatRoamLimit_9">'Převáděné služby'!$U$10</definedName>
    <definedName name="DatRoamLimit_90">'Převáděné služby'!$U$91</definedName>
    <definedName name="DatRoamLimit_91">'Převáděné služby'!$U$92</definedName>
    <definedName name="DatRoamLimit_92">'Převáděné služby'!$U$93</definedName>
    <definedName name="DatRoamLimit_93">'Převáděné služby'!$U$94</definedName>
    <definedName name="DatRoamLimit_94">'Převáděné služby'!$U$95</definedName>
    <definedName name="DatRoamLimit_95">'Převáděné služby'!$U$96</definedName>
    <definedName name="DatRoamLimit_96">'Převáděné služby'!$U$97</definedName>
    <definedName name="DatRoamLimit_97">'Převáděné služby'!$U$98</definedName>
    <definedName name="DatRoamLimit_98">'Převáděné služby'!$U$99</definedName>
    <definedName name="DatRoamLimit_99">'Převáděné služby'!$U$100</definedName>
    <definedName name="DatRoamZvyhod">'Převáděné služby'!$Q$1</definedName>
    <definedName name="DatRoamZvyhod1_1">'Převáděné služby'!$Q$2</definedName>
    <definedName name="DatRoamZvyhod1_10">'Převáděné služby'!$Q$11</definedName>
    <definedName name="DatRoamZvyhod1_100">'Převáděné služby'!$Q$101</definedName>
    <definedName name="DatRoamZvyhod1_11">'Převáděné služby'!$Q$12</definedName>
    <definedName name="DatRoamZvyhod1_12">'Převáděné služby'!$Q$13</definedName>
    <definedName name="DatRoamZvyhod1_13">'Převáděné služby'!$Q$14</definedName>
    <definedName name="DatRoamZvyhod1_14">'Převáděné služby'!$Q$15</definedName>
    <definedName name="DatRoamZvyhod1_15">'Převáděné služby'!$Q$16</definedName>
    <definedName name="DatRoamZvyhod1_16">'Převáděné služby'!$Q$17</definedName>
    <definedName name="DatRoamZvyhod1_17">'Převáděné služby'!$Q$18</definedName>
    <definedName name="DatRoamZvyhod1_18">'Převáděné služby'!$Q$19</definedName>
    <definedName name="DatRoamZvyhod1_19">'Převáděné služby'!$Q$20</definedName>
    <definedName name="DatRoamZvyhod1_2">'Převáděné služby'!$Q$3</definedName>
    <definedName name="DatRoamZvyhod1_20">'Převáděné služby'!$Q$21</definedName>
    <definedName name="DatRoamZvyhod1_21">'Převáděné služby'!$Q$22</definedName>
    <definedName name="DatRoamZvyhod1_22">'Převáděné služby'!$Q$23</definedName>
    <definedName name="DatRoamZvyhod1_23">'Převáděné služby'!$Q$24</definedName>
    <definedName name="DatRoamZvyhod1_24">'Převáděné služby'!$Q$25</definedName>
    <definedName name="DatRoamZvyhod1_25">'Převáděné služby'!$Q$26</definedName>
    <definedName name="DatRoamZvyhod1_26">'Převáděné služby'!$Q$27</definedName>
    <definedName name="DatRoamZvyhod1_27">'Převáděné služby'!$Q$28</definedName>
    <definedName name="DatRoamZvyhod1_28">'Převáděné služby'!$Q$29</definedName>
    <definedName name="DatRoamZvyhod1_29">'Převáděné služby'!$Q$30</definedName>
    <definedName name="DatRoamZvyhod1_3">'Převáděné služby'!$Q$4</definedName>
    <definedName name="DatRoamZvyhod1_30">'Převáděné služby'!$Q$31</definedName>
    <definedName name="DatRoamZvyhod1_31">'Převáděné služby'!$Q$32</definedName>
    <definedName name="DatRoamZvyhod1_32">'Převáděné služby'!$Q$33</definedName>
    <definedName name="DatRoamZvyhod1_33">'Převáděné služby'!$Q$34</definedName>
    <definedName name="DatRoamZvyhod1_34">'Převáděné služby'!$Q$35</definedName>
    <definedName name="DatRoamZvyhod1_35">'Převáděné služby'!$Q$36</definedName>
    <definedName name="DatRoamZvyhod1_36">'Převáděné služby'!$Q$37</definedName>
    <definedName name="DatRoamZvyhod1_37">'Převáděné služby'!$Q$38</definedName>
    <definedName name="DatRoamZvyhod1_38">'Převáděné služby'!$Q$39</definedName>
    <definedName name="DatRoamZvyhod1_39">'Převáděné služby'!$Q$40</definedName>
    <definedName name="DatRoamZvyhod1_4">'Převáděné služby'!$Q$5</definedName>
    <definedName name="DatRoamZvyhod1_40">'Převáděné služby'!$Q$41</definedName>
    <definedName name="DatRoamZvyhod1_41">'Převáděné služby'!$Q$42</definedName>
    <definedName name="DatRoamZvyhod1_42">'Převáděné služby'!$Q$43</definedName>
    <definedName name="DatRoamZvyhod1_43">'Převáděné služby'!$Q$44</definedName>
    <definedName name="DatRoamZvyhod1_44">'Převáděné služby'!$Q$45</definedName>
    <definedName name="DatRoamZvyhod1_45">'Převáděné služby'!$Q$46</definedName>
    <definedName name="DatRoamZvyhod1_46">'Převáděné služby'!$Q$47</definedName>
    <definedName name="DatRoamZvyhod1_47">'Převáděné služby'!$Q$48</definedName>
    <definedName name="DatRoamZvyhod1_48">'Převáděné služby'!$Q$49</definedName>
    <definedName name="DatRoamZvyhod1_49">'Převáděné služby'!$Q$50</definedName>
    <definedName name="DatRoamZvyhod1_5">'Převáděné služby'!$Q$6</definedName>
    <definedName name="DatRoamZvyhod1_50">'Převáděné služby'!$Q$51</definedName>
    <definedName name="DatRoamZvyhod1_51">'Převáděné služby'!$Q$52</definedName>
    <definedName name="DatRoamZvyhod1_52">'Převáděné služby'!$Q$53</definedName>
    <definedName name="DatRoamZvyhod1_53">'Převáděné služby'!$Q$54</definedName>
    <definedName name="DatRoamZvyhod1_54">'Převáděné služby'!$Q$55</definedName>
    <definedName name="DatRoamZvyhod1_55">'Převáděné služby'!$Q$56</definedName>
    <definedName name="DatRoamZvyhod1_56">'Převáděné služby'!$Q$57</definedName>
    <definedName name="DatRoamZvyhod1_57">'Převáděné služby'!$Q$58</definedName>
    <definedName name="DatRoamZvyhod1_58">'Převáděné služby'!$Q$59</definedName>
    <definedName name="DatRoamZvyhod1_59">'Převáděné služby'!$Q$60</definedName>
    <definedName name="DatRoamZvyhod1_6">'Převáděné služby'!$Q$7</definedName>
    <definedName name="DatRoamZvyhod1_60">'Převáděné služby'!$Q$61</definedName>
    <definedName name="DatRoamZvyhod1_61">'Převáděné služby'!$Q$62</definedName>
    <definedName name="DatRoamZvyhod1_62">'Převáděné služby'!$Q$63</definedName>
    <definedName name="DatRoamZvyhod1_63">'Převáděné služby'!$Q$64</definedName>
    <definedName name="DatRoamZvyhod1_64">'Převáděné služby'!$Q$65</definedName>
    <definedName name="DatRoamZvyhod1_65">'Převáděné služby'!$Q$66</definedName>
    <definedName name="DatRoamZvyhod1_66">'Převáděné služby'!$Q$67</definedName>
    <definedName name="DatRoamZvyhod1_67">'Převáděné služby'!$Q$68</definedName>
    <definedName name="DatRoamZvyhod1_68">'Převáděné služby'!$Q$69</definedName>
    <definedName name="DatRoamZvyhod1_69">'Převáděné služby'!$Q$70</definedName>
    <definedName name="DatRoamZvyhod1_7">'Převáděné služby'!$Q$8</definedName>
    <definedName name="DatRoamZvyhod1_70">'Převáděné služby'!$Q$71</definedName>
    <definedName name="DatRoamZvyhod1_71">'Převáděné služby'!$Q$72</definedName>
    <definedName name="DatRoamZvyhod1_72">'Převáděné služby'!$Q$73</definedName>
    <definedName name="DatRoamZvyhod1_73">'Převáděné služby'!$Q$74</definedName>
    <definedName name="DatRoamZvyhod1_74">'Převáděné služby'!$Q$75</definedName>
    <definedName name="DatRoamZvyhod1_75">'Převáděné služby'!$Q$76</definedName>
    <definedName name="DatRoamZvyhod1_76">'Převáděné služby'!$Q$77</definedName>
    <definedName name="DatRoamZvyhod1_77">'Převáděné služby'!$Q$78</definedName>
    <definedName name="DatRoamZvyhod1_78">'Převáděné služby'!$Q$79</definedName>
    <definedName name="DatRoamZvyhod1_79">'Převáděné služby'!$Q$80</definedName>
    <definedName name="DatRoamZvyhod1_8">'Převáděné služby'!$Q$9</definedName>
    <definedName name="DatRoamZvyhod1_80">'Převáděné služby'!$Q$81</definedName>
    <definedName name="DatRoamZvyhod1_81">'Převáděné služby'!$Q$82</definedName>
    <definedName name="DatRoamZvyhod1_82">'Převáděné služby'!$Q$83</definedName>
    <definedName name="DatRoamZvyhod1_83">'Převáděné služby'!$Q$84</definedName>
    <definedName name="DatRoamZvyhod1_84">'Převáděné služby'!$Q$85</definedName>
    <definedName name="DatRoamZvyhod1_85">'Převáděné služby'!$Q$86</definedName>
    <definedName name="DatRoamZvyhod1_86">'Převáděné služby'!$Q$87</definedName>
    <definedName name="DatRoamZvyhod1_87">'Převáděné služby'!$Q$88</definedName>
    <definedName name="DatRoamZvyhod1_88">'Převáděné služby'!$Q$89</definedName>
    <definedName name="DatRoamZvyhod1_89">'Převáděné služby'!$Q$90</definedName>
    <definedName name="DatRoamZvyhod1_9">'Převáděné služby'!$Q$10</definedName>
    <definedName name="DatRoamZvyhod1_90">'Převáděné služby'!$Q$91</definedName>
    <definedName name="DatRoamZvyhod1_91">'Převáděné služby'!$Q$92</definedName>
    <definedName name="DatRoamZvyhod1_92">'Převáděné služby'!$Q$93</definedName>
    <definedName name="DatRoamZvyhod1_93">'Převáděné služby'!$Q$94</definedName>
    <definedName name="DatRoamZvyhod1_94">'Převáděné služby'!$Q$95</definedName>
    <definedName name="DatRoamZvyhod1_95">'Převáděné služby'!$Q$96</definedName>
    <definedName name="DatRoamZvyhod1_96">'Převáděné služby'!$Q$97</definedName>
    <definedName name="DatRoamZvyhod1_97">'Převáděné služby'!$Q$98</definedName>
    <definedName name="DatRoamZvyhod1_98">'Převáděné služby'!$Q$99</definedName>
    <definedName name="DatRoamZvyhod1_99">'Převáděné služby'!$Q$100</definedName>
    <definedName name="DatRoamZvyhod2_1">'Převáděné služby'!$R$2</definedName>
    <definedName name="DatRoamZvyhod2_10">'Převáděné služby'!$R$11</definedName>
    <definedName name="DatRoamZvyhod2_100">'Převáděné služby'!$R$101</definedName>
    <definedName name="DatRoamZvyhod2_11">'Převáděné služby'!$R$12</definedName>
    <definedName name="DatRoamZvyhod2_12">'Převáděné služby'!$R$13</definedName>
    <definedName name="DatRoamZvyhod2_13">'Převáděné služby'!$R$14</definedName>
    <definedName name="DatRoamZvyhod2_14">'Převáděné služby'!$R$15</definedName>
    <definedName name="DatRoamZvyhod2_15">'Převáděné služby'!$R$16</definedName>
    <definedName name="DatRoamZvyhod2_16">'Převáděné služby'!$R$17</definedName>
    <definedName name="DatRoamZvyhod2_17">'Převáděné služby'!$R$18</definedName>
    <definedName name="DatRoamZvyhod2_18">'Převáděné služby'!$R$19</definedName>
    <definedName name="DatRoamZvyhod2_19">'Převáděné služby'!$R$20</definedName>
    <definedName name="DatRoamZvyhod2_2">'Převáděné služby'!$R$3</definedName>
    <definedName name="DatRoamZvyhod2_20">'Převáděné služby'!$R$21</definedName>
    <definedName name="DatRoamZvyhod2_21">'Převáděné služby'!$R$22</definedName>
    <definedName name="DatRoamZvyhod2_22">'Převáděné služby'!$R$23</definedName>
    <definedName name="DatRoamZvyhod2_23">'Převáděné služby'!$R$24</definedName>
    <definedName name="DatRoamZvyhod2_24">'Převáděné služby'!$R$25</definedName>
    <definedName name="DatRoamZvyhod2_25">'Převáděné služby'!$R$26</definedName>
    <definedName name="DatRoamZvyhod2_26">'Převáděné služby'!$R$27</definedName>
    <definedName name="DatRoamZvyhod2_27">'Převáděné služby'!$R$28</definedName>
    <definedName name="DatRoamZvyhod2_28">'Převáděné služby'!$R$29</definedName>
    <definedName name="DatRoamZvyhod2_29">'Převáděné služby'!$R$30</definedName>
    <definedName name="DatRoamZvyhod2_3">'Převáděné služby'!$R$4</definedName>
    <definedName name="DatRoamZvyhod2_30">'Převáděné služby'!$R$31</definedName>
    <definedName name="DatRoamZvyhod2_31">'Převáděné služby'!$R$32</definedName>
    <definedName name="DatRoamZvyhod2_32">'Převáděné služby'!$R$33</definedName>
    <definedName name="DatRoamZvyhod2_33">'Převáděné služby'!$R$34</definedName>
    <definedName name="DatRoamZvyhod2_34">'Převáděné služby'!$R$35</definedName>
    <definedName name="DatRoamZvyhod2_35">'Převáděné služby'!$R$36</definedName>
    <definedName name="DatRoamZvyhod2_36">'Převáděné služby'!$R$37</definedName>
    <definedName name="DatRoamZvyhod2_37">'Převáděné služby'!$R$38</definedName>
    <definedName name="DatRoamZvyhod2_38">'Převáděné služby'!$R$39</definedName>
    <definedName name="DatRoamZvyhod2_39">'Převáděné služby'!$R$40</definedName>
    <definedName name="DatRoamZvyhod2_4">'Převáděné služby'!$R$5</definedName>
    <definedName name="DatRoamZvyhod2_40">'Převáděné služby'!$R$41</definedName>
    <definedName name="DatRoamZvyhod2_41">'Převáděné služby'!$R$42</definedName>
    <definedName name="DatRoamZvyhod2_42">'Převáděné služby'!$R$43</definedName>
    <definedName name="DatRoamZvyhod2_43">'Převáděné služby'!$R$44</definedName>
    <definedName name="DatRoamZvyhod2_44">'Převáděné služby'!$R$45</definedName>
    <definedName name="DatRoamZvyhod2_45">'Převáděné služby'!$R$46</definedName>
    <definedName name="DatRoamZvyhod2_46">'Převáděné služby'!$R$47</definedName>
    <definedName name="DatRoamZvyhod2_47">'Převáděné služby'!$R$48</definedName>
    <definedName name="DatRoamZvyhod2_48">'Převáděné služby'!$R$49</definedName>
    <definedName name="DatRoamZvyhod2_49">'Převáděné služby'!$R$50</definedName>
    <definedName name="DatRoamZvyhod2_5">'Převáděné služby'!$R$6</definedName>
    <definedName name="DatRoamZvyhod2_50">'Převáděné služby'!$R$51</definedName>
    <definedName name="DatRoamZvyhod2_51">'Převáděné služby'!$R$52</definedName>
    <definedName name="DatRoamZvyhod2_52">'Převáděné služby'!$R$53</definedName>
    <definedName name="DatRoamZvyhod2_53">'Převáděné služby'!$R$54</definedName>
    <definedName name="DatRoamZvyhod2_54">'Převáděné služby'!$R$55</definedName>
    <definedName name="DatRoamZvyhod2_55">'Převáděné služby'!$R$56</definedName>
    <definedName name="DatRoamZvyhod2_56">'Převáděné služby'!$R$57</definedName>
    <definedName name="DatRoamZvyhod2_57">'Převáděné služby'!$R$58</definedName>
    <definedName name="DatRoamZvyhod2_58">'Převáděné služby'!$R$59</definedName>
    <definedName name="DatRoamZvyhod2_59">'Převáděné služby'!$R$60</definedName>
    <definedName name="DatRoamZvyhod2_6">'Převáděné služby'!$R$7</definedName>
    <definedName name="DatRoamZvyhod2_60">'Převáděné služby'!$R$61</definedName>
    <definedName name="DatRoamZvyhod2_61">'Převáděné služby'!$R$62</definedName>
    <definedName name="DatRoamZvyhod2_62">'Převáděné služby'!$R$63</definedName>
    <definedName name="DatRoamZvyhod2_63">'Převáděné služby'!$R$64</definedName>
    <definedName name="DatRoamZvyhod2_64">'Převáděné služby'!$R$65</definedName>
    <definedName name="DatRoamZvyhod2_65">'Převáděné služby'!$R$66</definedName>
    <definedName name="DatRoamZvyhod2_66">'Převáděné služby'!$R$67</definedName>
    <definedName name="DatRoamZvyhod2_67">'Převáděné služby'!$R$68</definedName>
    <definedName name="DatRoamZvyhod2_68">'Převáděné služby'!$R$69</definedName>
    <definedName name="DatRoamZvyhod2_69">'Převáděné služby'!$R$70</definedName>
    <definedName name="DatRoamZvyhod2_7">'Převáděné služby'!$R$8</definedName>
    <definedName name="DatRoamZvyhod2_70">'Převáděné služby'!$R$71</definedName>
    <definedName name="DatRoamZvyhod2_71">'Převáděné služby'!$R$72</definedName>
    <definedName name="DatRoamZvyhod2_72">'Převáděné služby'!$R$73</definedName>
    <definedName name="DatRoamZvyhod2_73">'Převáděné služby'!$R$74</definedName>
    <definedName name="DatRoamZvyhod2_74">'Převáděné služby'!$R$75</definedName>
    <definedName name="DatRoamZvyhod2_75">'Převáděné služby'!$R$76</definedName>
    <definedName name="DatRoamZvyhod2_76">'Převáděné služby'!$R$77</definedName>
    <definedName name="DatRoamZvyhod2_77">'Převáděné služby'!$R$78</definedName>
    <definedName name="DatRoamZvyhod2_78">'Převáděné služby'!$R$79</definedName>
    <definedName name="DatRoamZvyhod2_79">'Převáděné služby'!$R$80</definedName>
    <definedName name="DatRoamZvyhod2_8">'Převáděné služby'!$R$9</definedName>
    <definedName name="DatRoamZvyhod2_80">'Převáděné služby'!$R$81</definedName>
    <definedName name="DatRoamZvyhod2_81">'Převáděné služby'!$R$82</definedName>
    <definedName name="DatRoamZvyhod2_82">'Převáděné služby'!$R$83</definedName>
    <definedName name="DatRoamZvyhod2_83">'Převáděné služby'!$R$84</definedName>
    <definedName name="DatRoamZvyhod2_84">'Převáděné služby'!$R$85</definedName>
    <definedName name="DatRoamZvyhod2_85">'Převáděné služby'!$R$86</definedName>
    <definedName name="DatRoamZvyhod2_86">'Převáděné služby'!$R$87</definedName>
    <definedName name="DatRoamZvyhod2_87">'Převáděné služby'!$R$88</definedName>
    <definedName name="DatRoamZvyhod2_88">'Převáděné služby'!$R$89</definedName>
    <definedName name="DatRoamZvyhod2_89">'Převáděné služby'!$R$90</definedName>
    <definedName name="DatRoamZvyhod2_9">'Převáděné služby'!$R$10</definedName>
    <definedName name="DatRoamZvyhod2_90">'Převáděné služby'!$R$91</definedName>
    <definedName name="DatRoamZvyhod2_91">'Převáděné služby'!$R$92</definedName>
    <definedName name="DatRoamZvyhod2_92">'Převáděné služby'!$R$93</definedName>
    <definedName name="DatRoamZvyhod2_93">'Převáděné služby'!$R$94</definedName>
    <definedName name="DatRoamZvyhod2_94">'Převáděné služby'!$R$95</definedName>
    <definedName name="DatRoamZvyhod2_95">'Převáděné služby'!$R$96</definedName>
    <definedName name="DatRoamZvyhod2_96">'Převáděné služby'!$R$97</definedName>
    <definedName name="DatRoamZvyhod2_97">'Převáděné služby'!$R$98</definedName>
    <definedName name="DatRoamZvyhod2_98">'Převáděné služby'!$R$99</definedName>
    <definedName name="DatRoamZvyhod2_99">'Převáděné služby'!$R$100</definedName>
    <definedName name="DatRoamZvyhod3_1">'Převáděné služby'!$S$2</definedName>
    <definedName name="DatRoamZvyhod3_10">'Převáděné služby'!$S$11</definedName>
    <definedName name="DatRoamZvyhod3_100">'Převáděné služby'!$S$101</definedName>
    <definedName name="DatRoamZvyhod3_11">'Převáděné služby'!$S$12</definedName>
    <definedName name="DatRoamZvyhod3_12">'Převáděné služby'!$S$13</definedName>
    <definedName name="DatRoamZvyhod3_13">'Převáděné služby'!$S$14</definedName>
    <definedName name="DatRoamZvyhod3_14">'Převáděné služby'!$S$15</definedName>
    <definedName name="DatRoamZvyhod3_15">'Převáděné služby'!$S$16</definedName>
    <definedName name="DatRoamZvyhod3_16">'Převáděné služby'!$S$17</definedName>
    <definedName name="DatRoamZvyhod3_17">'Převáděné služby'!$S$18</definedName>
    <definedName name="DatRoamZvyhod3_18">'Převáděné služby'!$S$19</definedName>
    <definedName name="DatRoamZvyhod3_19">'Převáděné služby'!$S$20</definedName>
    <definedName name="DatRoamZvyhod3_2">'Převáděné služby'!$S$3</definedName>
    <definedName name="DatRoamZvyhod3_20">'Převáděné služby'!$S$21</definedName>
    <definedName name="DatRoamZvyhod3_21">'Převáděné služby'!$S$22</definedName>
    <definedName name="DatRoamZvyhod3_22">'Převáděné služby'!$S$23</definedName>
    <definedName name="DatRoamZvyhod3_23">'Převáděné služby'!$S$24</definedName>
    <definedName name="DatRoamZvyhod3_24">'Převáděné služby'!$S$25</definedName>
    <definedName name="DatRoamZvyhod3_25">'Převáděné služby'!$S$26</definedName>
    <definedName name="DatRoamZvyhod3_26">'Převáděné služby'!$S$27</definedName>
    <definedName name="DatRoamZvyhod3_27">'Převáděné služby'!$S$28</definedName>
    <definedName name="DatRoamZvyhod3_28">'Převáděné služby'!$S$29</definedName>
    <definedName name="DatRoamZvyhod3_29">'Převáděné služby'!$S$30</definedName>
    <definedName name="DatRoamZvyhod3_3">'Převáděné služby'!$S$4</definedName>
    <definedName name="DatRoamZvyhod3_30">'Převáděné služby'!$S$31</definedName>
    <definedName name="DatRoamZvyhod3_31">'Převáděné služby'!$S$32</definedName>
    <definedName name="DatRoamZvyhod3_32">'Převáděné služby'!$S$33</definedName>
    <definedName name="DatRoamZvyhod3_33">'Převáděné služby'!$S$34</definedName>
    <definedName name="DatRoamZvyhod3_34">'Převáděné služby'!$S$35</definedName>
    <definedName name="DatRoamZvyhod3_35">'Převáděné služby'!$S$36</definedName>
    <definedName name="DatRoamZvyhod3_36">'Převáděné služby'!$S$37</definedName>
    <definedName name="DatRoamZvyhod3_37">'Převáděné služby'!$S$38</definedName>
    <definedName name="DatRoamZvyhod3_38">'Převáděné služby'!$S$39</definedName>
    <definedName name="DatRoamZvyhod3_39">'Převáděné služby'!$S$40</definedName>
    <definedName name="DatRoamZvyhod3_4">'Převáděné služby'!$S$5</definedName>
    <definedName name="DatRoamZvyhod3_40">'Převáděné služby'!$S$41</definedName>
    <definedName name="DatRoamZvyhod3_41">'Převáděné služby'!$S$42</definedName>
    <definedName name="DatRoamZvyhod3_42">'Převáděné služby'!$S$43</definedName>
    <definedName name="DatRoamZvyhod3_43">'Převáděné služby'!$S$44</definedName>
    <definedName name="DatRoamZvyhod3_44">'Převáděné služby'!$S$45</definedName>
    <definedName name="DatRoamZvyhod3_45">'Převáděné služby'!$S$46</definedName>
    <definedName name="DatRoamZvyhod3_46">'Převáděné služby'!$S$47</definedName>
    <definedName name="DatRoamZvyhod3_47">'Převáděné služby'!$S$48</definedName>
    <definedName name="DatRoamZvyhod3_48">'Převáděné služby'!$S$49</definedName>
    <definedName name="DatRoamZvyhod3_49">'Převáděné služby'!$S$50</definedName>
    <definedName name="DatRoamZvyhod3_5">'Převáděné služby'!$S$6</definedName>
    <definedName name="DatRoamZvyhod3_50">'Převáděné služby'!$S$51</definedName>
    <definedName name="DatRoamZvyhod3_51">'Převáděné služby'!$S$52</definedName>
    <definedName name="DatRoamZvyhod3_52">'Převáděné služby'!$S$53</definedName>
    <definedName name="DatRoamZvyhod3_53">'Převáděné služby'!$S$54</definedName>
    <definedName name="DatRoamZvyhod3_54">'Převáděné služby'!$S$55</definedName>
    <definedName name="DatRoamZvyhod3_55">'Převáděné služby'!$S$56</definedName>
    <definedName name="DatRoamZvyhod3_56">'Převáděné služby'!$S$57</definedName>
    <definedName name="DatRoamZvyhod3_57">'Převáděné služby'!$S$58</definedName>
    <definedName name="DatRoamZvyhod3_58">'Převáděné služby'!$S$59</definedName>
    <definedName name="DatRoamZvyhod3_59">'Převáděné služby'!$S$60</definedName>
    <definedName name="DatRoamZvyhod3_6">'Převáděné služby'!$S$7</definedName>
    <definedName name="DatRoamZvyhod3_60">'Převáděné služby'!$S$61</definedName>
    <definedName name="DatRoamZvyhod3_61">'Převáděné služby'!$S$62</definedName>
    <definedName name="DatRoamZvyhod3_62">'Převáděné služby'!$S$63</definedName>
    <definedName name="DatRoamZvyhod3_63">'Převáděné služby'!$S$64</definedName>
    <definedName name="DatRoamZvyhod3_64">'Převáděné služby'!$S$65</definedName>
    <definedName name="DatRoamZvyhod3_65">'Převáděné služby'!$S$66</definedName>
    <definedName name="DatRoamZvyhod3_66">'Převáděné služby'!$S$67</definedName>
    <definedName name="DatRoamZvyhod3_67">'Převáděné služby'!$S$68</definedName>
    <definedName name="DatRoamZvyhod3_68">'Převáděné služby'!$S$69</definedName>
    <definedName name="DatRoamZvyhod3_69">'Převáděné služby'!$S$70</definedName>
    <definedName name="DatRoamZvyhod3_7">'Převáděné služby'!$S$8</definedName>
    <definedName name="DatRoamZvyhod3_70">'Převáděné služby'!$S$71</definedName>
    <definedName name="DatRoamZvyhod3_71">'Převáděné služby'!$S$72</definedName>
    <definedName name="DatRoamZvyhod3_72">'Převáděné služby'!$S$73</definedName>
    <definedName name="DatRoamZvyhod3_73">'Převáděné služby'!$S$74</definedName>
    <definedName name="DatRoamZvyhod3_74">'Převáděné služby'!$S$75</definedName>
    <definedName name="DatRoamZvyhod3_75">'Převáděné služby'!$S$76</definedName>
    <definedName name="DatRoamZvyhod3_76">'Převáděné služby'!$S$77</definedName>
    <definedName name="DatRoamZvyhod3_77">'Převáděné služby'!$S$78</definedName>
    <definedName name="DatRoamZvyhod3_78">'Převáděné služby'!$S$79</definedName>
    <definedName name="DatRoamZvyhod3_79">'Převáděné služby'!$S$80</definedName>
    <definedName name="DatRoamZvyhod3_8">'Převáděné služby'!$S$9</definedName>
    <definedName name="DatRoamZvyhod3_80">'Převáděné služby'!$S$81</definedName>
    <definedName name="DatRoamZvyhod3_81">'Převáděné služby'!$S$82</definedName>
    <definedName name="DatRoamZvyhod3_82">'Převáděné služby'!$S$83</definedName>
    <definedName name="DatRoamZvyhod3_83">'Převáděné služby'!$S$84</definedName>
    <definedName name="DatRoamZvyhod3_84">'Převáděné služby'!$S$85</definedName>
    <definedName name="DatRoamZvyhod3_85">'Převáděné služby'!$S$86</definedName>
    <definedName name="DatRoamZvyhod3_86">'Převáděné služby'!$S$87</definedName>
    <definedName name="DatRoamZvyhod3_87">'Převáděné služby'!$S$88</definedName>
    <definedName name="DatRoamZvyhod3_88">'Převáděné služby'!$S$89</definedName>
    <definedName name="DatRoamZvyhod3_89">'Převáděné služby'!$S$90</definedName>
    <definedName name="DatRoamZvyhod3_9">'Převáděné služby'!$S$10</definedName>
    <definedName name="DatRoamZvyhod3_90">'Převáděné služby'!$S$91</definedName>
    <definedName name="DatRoamZvyhod3_91">'Převáděné služby'!$S$92</definedName>
    <definedName name="DatRoamZvyhod3_92">'Převáděné služby'!$S$93</definedName>
    <definedName name="DatRoamZvyhod3_93">'Převáděné služby'!$S$94</definedName>
    <definedName name="DatRoamZvyhod3_94">'Převáděné služby'!$S$95</definedName>
    <definedName name="DatRoamZvyhod3_95">'Převáděné služby'!$S$96</definedName>
    <definedName name="DatRoamZvyhod3_96">'Převáděné služby'!$S$97</definedName>
    <definedName name="DatRoamZvyhod3_97">'Převáděné služby'!$S$98</definedName>
    <definedName name="DatRoamZvyhod3_98">'Převáděné služby'!$S$99</definedName>
    <definedName name="DatRoamZvyhod3_99">'Převáděné služby'!$S$100</definedName>
    <definedName name="DatRoamZvyhod4_1">'Převáděné služby'!$T$2</definedName>
    <definedName name="DatRoamZvyhod4_10">'Převáděné služby'!$T$11</definedName>
    <definedName name="DatRoamZvyhod4_100">'Převáděné služby'!$T$101</definedName>
    <definedName name="DatRoamZvyhod4_11">'Převáděné služby'!$T$12</definedName>
    <definedName name="DatRoamZvyhod4_12">'Převáděné služby'!$T$13</definedName>
    <definedName name="DatRoamZvyhod4_13">'Převáděné služby'!$T$14</definedName>
    <definedName name="DatRoamZvyhod4_14">'Převáděné služby'!$T$15</definedName>
    <definedName name="DatRoamZvyhod4_15">'Převáděné služby'!$T$16</definedName>
    <definedName name="DatRoamZvyhod4_16">'Převáděné služby'!$T$17</definedName>
    <definedName name="DatRoamZvyhod4_17">'Převáděné služby'!$T$18</definedName>
    <definedName name="DatRoamZvyhod4_18">'Převáděné služby'!$T$19</definedName>
    <definedName name="DatRoamZvyhod4_19">'Převáděné služby'!$T$20</definedName>
    <definedName name="DatRoamZvyhod4_2">'Převáděné služby'!$T$3</definedName>
    <definedName name="DatRoamZvyhod4_20">'Převáděné služby'!$T$21</definedName>
    <definedName name="DatRoamZvyhod4_21">'Převáděné služby'!$T$22</definedName>
    <definedName name="DatRoamZvyhod4_22">'Převáděné služby'!$T$23</definedName>
    <definedName name="DatRoamZvyhod4_23">'Převáděné služby'!$T$24</definedName>
    <definedName name="DatRoamZvyhod4_24">'Převáděné služby'!$T$25</definedName>
    <definedName name="DatRoamZvyhod4_25">'Převáděné služby'!$T$26</definedName>
    <definedName name="DatRoamZvyhod4_26">'Převáděné služby'!$T$27</definedName>
    <definedName name="DatRoamZvyhod4_27">'Převáděné služby'!$T$28</definedName>
    <definedName name="DatRoamZvyhod4_28">'Převáděné služby'!$T$29</definedName>
    <definedName name="DatRoamZvyhod4_29">'Převáděné služby'!$T$30</definedName>
    <definedName name="DatRoamZvyhod4_3">'Převáděné služby'!$T$4</definedName>
    <definedName name="DatRoamZvyhod4_30">'Převáděné služby'!$T$31</definedName>
    <definedName name="DatRoamZvyhod4_31">'Převáděné služby'!$T$32</definedName>
    <definedName name="DatRoamZvyhod4_32">'Převáděné služby'!$T$33</definedName>
    <definedName name="DatRoamZvyhod4_33">'Převáděné služby'!$T$34</definedName>
    <definedName name="DatRoamZvyhod4_34">'Převáděné služby'!$T$35</definedName>
    <definedName name="DatRoamZvyhod4_35">'Převáděné služby'!$T$36</definedName>
    <definedName name="DatRoamZvyhod4_36">'Převáděné služby'!$T$37</definedName>
    <definedName name="DatRoamZvyhod4_37">'Převáděné služby'!$T$38</definedName>
    <definedName name="DatRoamZvyhod4_38">'Převáděné služby'!$T$39</definedName>
    <definedName name="DatRoamZvyhod4_39">'Převáděné služby'!$T$40</definedName>
    <definedName name="DatRoamZvyhod4_4">'Převáděné služby'!$T$5</definedName>
    <definedName name="DatRoamZvyhod4_40">'Převáděné služby'!$T$41</definedName>
    <definedName name="DatRoamZvyhod4_41">'Převáděné služby'!$T$42</definedName>
    <definedName name="DatRoamZvyhod4_42">'Převáděné služby'!$T$43</definedName>
    <definedName name="DatRoamZvyhod4_43">'Převáděné služby'!$T$44</definedName>
    <definedName name="DatRoamZvyhod4_44">'Převáděné služby'!$T$45</definedName>
    <definedName name="DatRoamZvyhod4_45">'Převáděné služby'!$T$46</definedName>
    <definedName name="DatRoamZvyhod4_46">'Převáděné služby'!$T$47</definedName>
    <definedName name="DatRoamZvyhod4_47">'Převáděné služby'!$T$48</definedName>
    <definedName name="DatRoamZvyhod4_48">'Převáděné služby'!$T$49</definedName>
    <definedName name="DatRoamZvyhod4_49">'Převáděné služby'!$T$50</definedName>
    <definedName name="DatRoamZvyhod4_5">'Převáděné služby'!$T$6</definedName>
    <definedName name="DatRoamZvyhod4_50">'Převáděné služby'!$T$51</definedName>
    <definedName name="DatRoamZvyhod4_51">'Převáděné služby'!$T$52</definedName>
    <definedName name="DatRoamZvyhod4_52">'Převáděné služby'!$T$53</definedName>
    <definedName name="DatRoamZvyhod4_53">'Převáděné služby'!$T$54</definedName>
    <definedName name="DatRoamZvyhod4_54">'Převáděné služby'!$T$55</definedName>
    <definedName name="DatRoamZvyhod4_55">'Převáděné služby'!$T$56</definedName>
    <definedName name="DatRoamZvyhod4_56">'Převáděné služby'!$T$57</definedName>
    <definedName name="DatRoamZvyhod4_57">'Převáděné služby'!$T$58</definedName>
    <definedName name="DatRoamZvyhod4_58">'Převáděné služby'!$T$59</definedName>
    <definedName name="DatRoamZvyhod4_59">'Převáděné služby'!$T$60</definedName>
    <definedName name="DatRoamZvyhod4_6">'Převáděné služby'!$T$7</definedName>
    <definedName name="DatRoamZvyhod4_60">'Převáděné služby'!$T$61</definedName>
    <definedName name="DatRoamZvyhod4_61">'Převáděné služby'!$T$62</definedName>
    <definedName name="DatRoamZvyhod4_62">'Převáděné služby'!$T$63</definedName>
    <definedName name="DatRoamZvyhod4_63">'Převáděné služby'!$T$64</definedName>
    <definedName name="DatRoamZvyhod4_64">'Převáděné služby'!$T$65</definedName>
    <definedName name="DatRoamZvyhod4_65">'Převáděné služby'!$T$66</definedName>
    <definedName name="DatRoamZvyhod4_66">'Převáděné služby'!$T$67</definedName>
    <definedName name="DatRoamZvyhod4_67">'Převáděné služby'!$T$68</definedName>
    <definedName name="DatRoamZvyhod4_68">'Převáděné služby'!$T$69</definedName>
    <definedName name="DatRoamZvyhod4_69">'Převáděné služby'!$T$70</definedName>
    <definedName name="DatRoamZvyhod4_7">'Převáděné služby'!$T$8</definedName>
    <definedName name="DatRoamZvyhod4_70">'Převáděné služby'!$T$71</definedName>
    <definedName name="DatRoamZvyhod4_71">'Převáděné služby'!$T$72</definedName>
    <definedName name="DatRoamZvyhod4_72">'Převáděné služby'!$T$73</definedName>
    <definedName name="DatRoamZvyhod4_73">'Převáděné služby'!$T$74</definedName>
    <definedName name="DatRoamZvyhod4_74">'Převáděné služby'!$T$75</definedName>
    <definedName name="DatRoamZvyhod4_75">'Převáděné služby'!$T$76</definedName>
    <definedName name="DatRoamZvyhod4_76">'Převáděné služby'!$T$77</definedName>
    <definedName name="DatRoamZvyhod4_77">'Převáděné služby'!$T$78</definedName>
    <definedName name="DatRoamZvyhod4_78">'Převáděné služby'!$T$79</definedName>
    <definedName name="DatRoamZvyhod4_79">'Převáděné služby'!$T$80</definedName>
    <definedName name="DatRoamZvyhod4_8">'Převáděné služby'!$T$9</definedName>
    <definedName name="DatRoamZvyhod4_80">'Převáděné služby'!$T$81</definedName>
    <definedName name="DatRoamZvyhod4_81">'Převáděné služby'!$T$82</definedName>
    <definedName name="DatRoamZvyhod4_82">'Převáděné služby'!$T$83</definedName>
    <definedName name="DatRoamZvyhod4_83">'Převáděné služby'!$T$84</definedName>
    <definedName name="DatRoamZvyhod4_84">'Převáděné služby'!$T$85</definedName>
    <definedName name="DatRoamZvyhod4_85">'Převáděné služby'!$T$86</definedName>
    <definedName name="DatRoamZvyhod4_86">'Převáděné služby'!$T$87</definedName>
    <definedName name="DatRoamZvyhod4_87">'Převáděné služby'!$T$88</definedName>
    <definedName name="DatRoamZvyhod4_88">'Převáděné služby'!$T$89</definedName>
    <definedName name="DatRoamZvyhod4_89">'Převáděné služby'!$T$90</definedName>
    <definedName name="DatRoamZvyhod4_9">'Převáděné služby'!$T$10</definedName>
    <definedName name="DatRoamZvyhod4_90">'Převáděné služby'!$T$91</definedName>
    <definedName name="DatRoamZvyhod4_91">'Převáděné služby'!$T$92</definedName>
    <definedName name="DatRoamZvyhod4_92">'Převáděné služby'!$T$93</definedName>
    <definedName name="DatRoamZvyhod4_93">'Převáděné služby'!$T$94</definedName>
    <definedName name="DatRoamZvyhod4_94">'Převáděné služby'!$T$95</definedName>
    <definedName name="DatRoamZvyhod4_95">'Převáděné služby'!$T$96</definedName>
    <definedName name="DatRoamZvyhod4_96">'Převáděné služby'!$T$97</definedName>
    <definedName name="DatRoamZvyhod4_97">'Převáděné služby'!$T$98</definedName>
    <definedName name="DatRoamZvyhod4_98">'Převáděné služby'!$T$99</definedName>
    <definedName name="DatRoamZvyhod4_99">'Převáděné služby'!$T$100</definedName>
    <definedName name="DATrz1">helpsheet!$J$2:$J$19</definedName>
    <definedName name="DATrz2">helpsheet!$K$2:$K$11</definedName>
    <definedName name="DATrz3">helpsheet!$L$2:$L$17</definedName>
    <definedName name="DATrz4">helpsheet!$M$2:$M$16</definedName>
    <definedName name="DatTarifZvyhod">'Převáděné služby'!$W$1</definedName>
    <definedName name="DatTarifZvyhod_1">'Převáděné služby'!$W$2</definedName>
    <definedName name="DatTarifZvyhod_10">'Převáděné služby'!$W$11</definedName>
    <definedName name="DatTarifZvyhod_100">'Převáděné služby'!$W$101</definedName>
    <definedName name="DatTarifZvyhod_11">'Převáděné služby'!$W$12</definedName>
    <definedName name="DatTarifZvyhod_12">'Převáděné služby'!$W$13</definedName>
    <definedName name="DatTarifZvyhod_13">'Převáděné služby'!$W$14</definedName>
    <definedName name="DatTarifZvyhod_14">'Převáděné služby'!$W$15</definedName>
    <definedName name="DatTarifZvyhod_15">'Převáděné služby'!$W$16</definedName>
    <definedName name="DatTarifZvyhod_16">'Převáděné služby'!$W$17</definedName>
    <definedName name="DatTarifZvyhod_17">'Převáděné služby'!$W$18</definedName>
    <definedName name="DatTarifZvyhod_18">'Převáděné služby'!$W$19</definedName>
    <definedName name="DatTarifZvyhod_19">'Převáděné služby'!$W$20</definedName>
    <definedName name="DatTarifZvyhod_2">'Převáděné služby'!$W$3</definedName>
    <definedName name="DatTarifZvyhod_20">'Převáděné služby'!$W$21</definedName>
    <definedName name="DatTarifZvyhod_21">'Převáděné služby'!$W$22</definedName>
    <definedName name="DatTarifZvyhod_22">'Převáděné služby'!$W$23</definedName>
    <definedName name="DatTarifZvyhod_23">'Převáděné služby'!$W$24</definedName>
    <definedName name="DatTarifZvyhod_24">'Převáděné služby'!$W$25</definedName>
    <definedName name="DatTarifZvyhod_25">'Převáděné služby'!$W$26</definedName>
    <definedName name="DatTarifZvyhod_26">'Převáděné služby'!$W$27</definedName>
    <definedName name="DatTarifZvyhod_27">'Převáděné služby'!$W$28</definedName>
    <definedName name="DatTarifZvyhod_28">'Převáděné služby'!$W$29</definedName>
    <definedName name="DatTarifZvyhod_29">'Převáděné služby'!$W$30</definedName>
    <definedName name="DatTarifZvyhod_3">'Převáděné služby'!$W$4</definedName>
    <definedName name="DatTarifZvyhod_30">'Převáděné služby'!$W$31</definedName>
    <definedName name="DatTarifZvyhod_31">'Převáděné služby'!$W$32</definedName>
    <definedName name="DatTarifZvyhod_32">'Převáděné služby'!$W$33</definedName>
    <definedName name="DatTarifZvyhod_33">'Převáděné služby'!$W$34</definedName>
    <definedName name="DatTarifZvyhod_34">'Převáděné služby'!$W$35</definedName>
    <definedName name="DatTarifZvyhod_35">'Převáděné služby'!$W$36</definedName>
    <definedName name="DatTarifZvyhod_36">'Převáděné služby'!$W$37</definedName>
    <definedName name="DatTarifZvyhod_37">'Převáděné služby'!$W$38</definedName>
    <definedName name="DatTarifZvyhod_38">'Převáděné služby'!$W$39</definedName>
    <definedName name="DatTarifZvyhod_39">'Převáděné služby'!$W$40</definedName>
    <definedName name="DatTarifZvyhod_4">'Převáděné služby'!$W$5</definedName>
    <definedName name="DatTarifZvyhod_40">'Převáděné služby'!$W$41</definedName>
    <definedName name="DatTarifZvyhod_41">'Převáděné služby'!$W$42</definedName>
    <definedName name="DatTarifZvyhod_42">'Převáděné služby'!$W$43</definedName>
    <definedName name="DatTarifZvyhod_43">'Převáděné služby'!$W$44</definedName>
    <definedName name="DatTarifZvyhod_44">'Převáděné služby'!$W$45</definedName>
    <definedName name="DatTarifZvyhod_45">'Převáděné služby'!$W$46</definedName>
    <definedName name="DatTarifZvyhod_46">'Převáděné služby'!$W$47</definedName>
    <definedName name="DatTarifZvyhod_47">'Převáděné služby'!$W$48</definedName>
    <definedName name="DatTarifZvyhod_48">'Převáděné služby'!$W$49</definedName>
    <definedName name="DatTarifZvyhod_49">'Převáděné služby'!$W$50</definedName>
    <definedName name="DatTarifZvyhod_5">'Převáděné služby'!$W$6</definedName>
    <definedName name="DatTarifZvyhod_50">'Převáděné služby'!$W$51</definedName>
    <definedName name="DatTarifZvyhod_51">'Převáděné služby'!$W$52</definedName>
    <definedName name="DatTarifZvyhod_52">'Převáděné služby'!$W$53</definedName>
    <definedName name="DatTarifZvyhod_53">'Převáděné služby'!$W$54</definedName>
    <definedName name="DatTarifZvyhod_54">'Převáděné služby'!$W$55</definedName>
    <definedName name="DatTarifZvyhod_55">'Převáděné služby'!$W$56</definedName>
    <definedName name="DatTarifZvyhod_56">'Převáděné služby'!$W$57</definedName>
    <definedName name="DatTarifZvyhod_57">'Převáděné služby'!$W$58</definedName>
    <definedName name="DatTarifZvyhod_58">'Převáděné služby'!$W$59</definedName>
    <definedName name="DatTarifZvyhod_59">'Převáděné služby'!$W$60</definedName>
    <definedName name="DatTarifZvyhod_6">'Převáděné služby'!$W$7</definedName>
    <definedName name="DatTarifZvyhod_60">'Převáděné služby'!$W$61</definedName>
    <definedName name="DatTarifZvyhod_61">'Převáděné služby'!$W$62</definedName>
    <definedName name="DatTarifZvyhod_62">'Převáděné služby'!$W$63</definedName>
    <definedName name="DatTarifZvyhod_63">'Převáděné služby'!$W$64</definedName>
    <definedName name="DatTarifZvyhod_64">'Převáděné služby'!$W$65</definedName>
    <definedName name="DatTarifZvyhod_65">'Převáděné služby'!$W$66</definedName>
    <definedName name="DatTarifZvyhod_66">'Převáděné služby'!$W$67</definedName>
    <definedName name="DatTarifZvyhod_67">'Převáděné služby'!$W$68</definedName>
    <definedName name="DatTarifZvyhod_68">'Převáděné služby'!$W$69</definedName>
    <definedName name="DatTarifZvyhod_69">'Převáděné služby'!$W$70</definedName>
    <definedName name="DatTarifZvyhod_7">'Převáděné služby'!$W$8</definedName>
    <definedName name="DatTarifZvyhod_70">'Převáděné služby'!$W$71</definedName>
    <definedName name="DatTarifZvyhod_71">'Převáděné služby'!$W$72</definedName>
    <definedName name="DatTarifZvyhod_72">'Převáděné služby'!$W$73</definedName>
    <definedName name="DatTarifZvyhod_73">'Převáděné služby'!$W$74</definedName>
    <definedName name="DatTarifZvyhod_74">'Převáděné služby'!$W$75</definedName>
    <definedName name="DatTarifZvyhod_75">'Převáděné služby'!$W$76</definedName>
    <definedName name="DatTarifZvyhod_76">'Převáděné služby'!$W$77</definedName>
    <definedName name="DatTarifZvyhod_77">'Převáděné služby'!$W$78</definedName>
    <definedName name="DatTarifZvyhod_78">'Převáděné služby'!$W$79</definedName>
    <definedName name="DatTarifZvyhod_79">'Převáděné služby'!$W$80</definedName>
    <definedName name="DatTarifZvyhod_8">'Převáděné služby'!$W$9</definedName>
    <definedName name="DatTarifZvyhod_80">'Převáděné služby'!$W$81</definedName>
    <definedName name="DatTarifZvyhod_81">'Převáděné služby'!$W$82</definedName>
    <definedName name="DatTarifZvyhod_82">'Převáděné služby'!$W$83</definedName>
    <definedName name="DatTarifZvyhod_83">'Převáděné služby'!$W$84</definedName>
    <definedName name="DatTarifZvyhod_84">'Převáděné služby'!$W$85</definedName>
    <definedName name="DatTarifZvyhod_85">'Převáděné služby'!$W$86</definedName>
    <definedName name="DatTarifZvyhod_86">'Převáděné služby'!$W$87</definedName>
    <definedName name="DatTarifZvyhod_87">'Převáděné služby'!$W$88</definedName>
    <definedName name="DatTarifZvyhod_88">'Převáděné služby'!$W$89</definedName>
    <definedName name="DatTarifZvyhod_89">'Převáděné služby'!$W$90</definedName>
    <definedName name="DatTarifZvyhod_9">'Převáděné služby'!$W$10</definedName>
    <definedName name="DatTarifZvyhod_90">'Převáděné služby'!$W$91</definedName>
    <definedName name="DatTarifZvyhod_91">'Převáděné služby'!$W$92</definedName>
    <definedName name="DatTarifZvyhod_92">'Převáděné služby'!$W$93</definedName>
    <definedName name="DatTarifZvyhod_93">'Převáděné služby'!$W$94</definedName>
    <definedName name="DatTarifZvyhod_94">'Převáděné služby'!$W$95</definedName>
    <definedName name="DatTarifZvyhod_95">'Převáděné služby'!$W$96</definedName>
    <definedName name="DatTarifZvyhod_96">'Převáděné služby'!$W$97</definedName>
    <definedName name="DatTarifZvyhod_97">'Převáděné služby'!$W$98</definedName>
    <definedName name="DatTarifZvyhod_98">'Převáděné služby'!$W$99</definedName>
    <definedName name="DatTarifZvyhod_99">'Převáděné služby'!$W$100</definedName>
    <definedName name="DATtzv">helpsheet!$R$2:$R$8</definedName>
    <definedName name="DatumPodpisu">'Převod účastnické smlouvy'!$B$133</definedName>
    <definedName name="Downloads">'Převáděné služby'!$AE$1</definedName>
    <definedName name="Downloads_1">'Převáděné služby'!$AE$2</definedName>
    <definedName name="Downloads_10">'Převáděné služby'!$AE$11</definedName>
    <definedName name="Downloads_100">'Převáděné služby'!$AE$101</definedName>
    <definedName name="Downloads_11">'Převáděné služby'!$AE$12</definedName>
    <definedName name="Downloads_12">'Převáděné služby'!$AE$13</definedName>
    <definedName name="Downloads_13">'Převáděné služby'!$AE$14</definedName>
    <definedName name="Downloads_14">'Převáděné služby'!$AE$15</definedName>
    <definedName name="Downloads_15">'Převáděné služby'!$AE$16</definedName>
    <definedName name="Downloads_16">'Převáděné služby'!$AE$17</definedName>
    <definedName name="Downloads_17">'Převáděné služby'!$AE$18</definedName>
    <definedName name="Downloads_18">'Převáděné služby'!$AE$19</definedName>
    <definedName name="Downloads_19">'Převáděné služby'!$AE$20</definedName>
    <definedName name="Downloads_2">'Převáděné služby'!$AE$3</definedName>
    <definedName name="Downloads_20">'Převáděné služby'!$AE$21</definedName>
    <definedName name="Downloads_21">'Převáděné služby'!$AE$22</definedName>
    <definedName name="Downloads_22">'Převáděné služby'!$AE$23</definedName>
    <definedName name="Downloads_23">'Převáděné služby'!$AE$24</definedName>
    <definedName name="Downloads_24">'Převáděné služby'!$AE$25</definedName>
    <definedName name="Downloads_25">'Převáděné služby'!$AE$26</definedName>
    <definedName name="Downloads_26">'Převáděné služby'!$AE$27</definedName>
    <definedName name="Downloads_27">'Převáděné služby'!$AE$28</definedName>
    <definedName name="Downloads_28">'Převáděné služby'!$AE$29</definedName>
    <definedName name="Downloads_29">'Převáděné služby'!$AE$30</definedName>
    <definedName name="Downloads_3">'Převáděné služby'!$AE$4</definedName>
    <definedName name="Downloads_30">'Převáděné služby'!$AE$31</definedName>
    <definedName name="Downloads_31">'Převáděné služby'!$AE$32</definedName>
    <definedName name="Downloads_32">'Převáděné služby'!$AE$33</definedName>
    <definedName name="Downloads_33">'Převáděné služby'!$AE$34</definedName>
    <definedName name="Downloads_34">'Převáděné služby'!$AE$35</definedName>
    <definedName name="Downloads_35">'Převáděné služby'!$AE$36</definedName>
    <definedName name="Downloads_36">'Převáděné služby'!$AE$37</definedName>
    <definedName name="Downloads_37">'Převáděné služby'!$AE$38</definedName>
    <definedName name="Downloads_38">'Převáděné služby'!$AE$39</definedName>
    <definedName name="Downloads_39">'Převáděné služby'!$AE$40</definedName>
    <definedName name="Downloads_4">'Převáděné služby'!$AE$5</definedName>
    <definedName name="Downloads_40">'Převáděné služby'!$AE$41</definedName>
    <definedName name="Downloads_41">'Převáděné služby'!$AE$42</definedName>
    <definedName name="Downloads_42">'Převáděné služby'!$AE$43</definedName>
    <definedName name="Downloads_43">'Převáděné služby'!$AE$44</definedName>
    <definedName name="Downloads_44">'Převáděné služby'!$AE$45</definedName>
    <definedName name="Downloads_45">'Převáděné služby'!$AE$46</definedName>
    <definedName name="Downloads_46">'Převáděné služby'!$AE$47</definedName>
    <definedName name="Downloads_47">'Převáděné služby'!$AE$48</definedName>
    <definedName name="Downloads_48">'Převáděné služby'!$AE$49</definedName>
    <definedName name="Downloads_49">'Převáděné služby'!$AE$50</definedName>
    <definedName name="Downloads_5">'Převáděné služby'!$AE$6</definedName>
    <definedName name="Downloads_50">'Převáděné služby'!$AE$51</definedName>
    <definedName name="Downloads_51">'Převáděné služby'!$AE$52</definedName>
    <definedName name="Downloads_52">'Převáděné služby'!$AE$53</definedName>
    <definedName name="Downloads_53">'Převáděné služby'!$AE$54</definedName>
    <definedName name="Downloads_54">'Převáděné služby'!$AE$55</definedName>
    <definedName name="Downloads_55">'Převáděné služby'!$AE$56</definedName>
    <definedName name="Downloads_56">'Převáděné služby'!$AE$57</definedName>
    <definedName name="Downloads_57">'Převáděné služby'!$AE$58</definedName>
    <definedName name="Downloads_58">'Převáděné služby'!$AE$59</definedName>
    <definedName name="Downloads_59">'Převáděné služby'!$AE$60</definedName>
    <definedName name="Downloads_6">'Převáděné služby'!$AE$7</definedName>
    <definedName name="Downloads_60">'Převáděné služby'!$AE$61</definedName>
    <definedName name="Downloads_61">'Převáděné služby'!$AE$62</definedName>
    <definedName name="Downloads_62">'Převáděné služby'!$AE$63</definedName>
    <definedName name="Downloads_63">'Převáděné služby'!$AE$64</definedName>
    <definedName name="Downloads_64">'Převáděné služby'!$AE$65</definedName>
    <definedName name="Downloads_65">'Převáděné služby'!$AE$66</definedName>
    <definedName name="Downloads_66">'Převáděné služby'!$AE$67</definedName>
    <definedName name="Downloads_67">'Převáděné služby'!$AE$68</definedName>
    <definedName name="Downloads_68">'Převáděné služby'!$AE$69</definedName>
    <definedName name="Downloads_69">'Převáděné služby'!$AE$70</definedName>
    <definedName name="Downloads_7">'Převáděné služby'!$AE$8</definedName>
    <definedName name="Downloads_70">'Převáděné služby'!$AE$71</definedName>
    <definedName name="Downloads_71">'Převáděné služby'!$AE$72</definedName>
    <definedName name="Downloads_72">'Převáděné služby'!$AE$73</definedName>
    <definedName name="Downloads_73">'Převáděné služby'!$AE$74</definedName>
    <definedName name="Downloads_74">'Převáděné služby'!$AE$75</definedName>
    <definedName name="Downloads_75">'Převáděné služby'!$AE$76</definedName>
    <definedName name="Downloads_76">'Převáděné služby'!$AE$77</definedName>
    <definedName name="Downloads_77">'Převáděné služby'!$AE$78</definedName>
    <definedName name="Downloads_78">'Převáděné služby'!$AE$79</definedName>
    <definedName name="Downloads_79">'Převáděné služby'!$AE$80</definedName>
    <definedName name="Downloads_8">'Převáděné služby'!$AE$9</definedName>
    <definedName name="Downloads_80">'Převáděné služby'!$AE$81</definedName>
    <definedName name="Downloads_81">'Převáděné služby'!$AE$82</definedName>
    <definedName name="Downloads_82">'Převáděné služby'!$AE$83</definedName>
    <definedName name="Downloads_83">'Převáděné služby'!$AE$84</definedName>
    <definedName name="Downloads_84">'Převáděné služby'!$AE$85</definedName>
    <definedName name="Downloads_85">'Převáděné služby'!$AE$86</definedName>
    <definedName name="Downloads_86">'Převáděné služby'!$AE$87</definedName>
    <definedName name="Downloads_87">'Převáděné služby'!$AE$88</definedName>
    <definedName name="Downloads_88">'Převáděné služby'!$AE$89</definedName>
    <definedName name="Downloads_89">'Převáděné služby'!$AE$90</definedName>
    <definedName name="Downloads_9">'Převáděné služby'!$AE$10</definedName>
    <definedName name="Downloads_90">'Převáděné služby'!$AE$91</definedName>
    <definedName name="Downloads_91">'Převáděné služby'!$AE$92</definedName>
    <definedName name="Downloads_92">'Převáděné služby'!$AE$93</definedName>
    <definedName name="Downloads_93">'Převáděné služby'!$AE$94</definedName>
    <definedName name="Downloads_94">'Převáděné služby'!$AE$95</definedName>
    <definedName name="Downloads_95">'Převáděné služby'!$AE$96</definedName>
    <definedName name="Downloads_96">'Převáděné služby'!$AE$97</definedName>
    <definedName name="Downloads_97">'Převáděné služby'!$AE$98</definedName>
    <definedName name="Downloads_98">'Převáděné služby'!$AE$99</definedName>
    <definedName name="Downloads_99">'Převáděné služby'!$AE$100</definedName>
    <definedName name="downloadslist">helpsheet!$T$2:$T$5</definedName>
    <definedName name="DTRZnew">helpsheet!$K$2:$M$3</definedName>
    <definedName name="DTRZnew1">helpsheet!$K$2:$K$3</definedName>
    <definedName name="DTRZnew2">helpsheet!$L$2:$L$3</definedName>
    <definedName name="DTRZnew3">helpsheet!$M$2:$M$3</definedName>
    <definedName name="DTRZold">helpsheet!$K$4:$K$11,helpsheet!$L$4:$L$17,helpsheet!$M$4:$M$16</definedName>
    <definedName name="DTRZold1">helpsheet!$K$4:$K$11</definedName>
    <definedName name="DTRZold2">helpsheet!$L$4:$L$17</definedName>
    <definedName name="DTRZold3">helpsheet!$M$4:$M$16</definedName>
    <definedName name="Email">'Nové Fakturační Skupiny'!$P$1</definedName>
    <definedName name="Email_1">'Nové Fakturační Skupiny'!$P$2</definedName>
    <definedName name="Email_10">'Nové Fakturační Skupiny'!$P$11</definedName>
    <definedName name="Email_11">'Nové Fakturační Skupiny'!$P$12</definedName>
    <definedName name="Email_12">'Nové Fakturační Skupiny'!$P$13</definedName>
    <definedName name="Email_13">'Nové Fakturační Skupiny'!$P$14</definedName>
    <definedName name="Email_14">'Nové Fakturační Skupiny'!$P$15</definedName>
    <definedName name="Email_15">'Nové Fakturační Skupiny'!$P$16</definedName>
    <definedName name="Email_16">'Nové Fakturační Skupiny'!$P$17</definedName>
    <definedName name="Email_17">'Nové Fakturační Skupiny'!$P$18</definedName>
    <definedName name="Email_18">'Nové Fakturační Skupiny'!$P$19</definedName>
    <definedName name="Email_19">'Nové Fakturační Skupiny'!$P$20</definedName>
    <definedName name="Email_2">'Nové Fakturační Skupiny'!$P$3</definedName>
    <definedName name="Email_20">'Nové Fakturační Skupiny'!$P$21</definedName>
    <definedName name="Email_3">'Nové Fakturační Skupiny'!$P$4</definedName>
    <definedName name="Email_4">'Nové Fakturační Skupiny'!$P$5</definedName>
    <definedName name="Email_5">'Nové Fakturační Skupiny'!$P$6</definedName>
    <definedName name="Email_6">'Nové Fakturační Skupiny'!$P$7</definedName>
    <definedName name="Email_7">'Nové Fakturační Skupiny'!$P$8</definedName>
    <definedName name="Email_8">'Nové Fakturační Skupiny'!$P$9</definedName>
    <definedName name="Email_9">'Nové Fakturační Skupiny'!$P$10</definedName>
    <definedName name="EMAILapprove">'Převod účastnické smlouvy'!$A$93</definedName>
    <definedName name="EPP_lst">helpsheet!$AB$2:$AB$7</definedName>
    <definedName name="EPP_Sleva_1">'Převáděné služby'!$G$2</definedName>
    <definedName name="EPP_Sleva_10">'Převáděné služby'!$G$11</definedName>
    <definedName name="EPP_Sleva_100">'Převáděné služby'!$G$101</definedName>
    <definedName name="EPP_Sleva_11">'Převáděné služby'!$G$12</definedName>
    <definedName name="EPP_Sleva_12">'Převáděné služby'!$G$13</definedName>
    <definedName name="EPP_Sleva_13">'Převáděné služby'!$G$14</definedName>
    <definedName name="EPP_Sleva_14">'Převáděné služby'!$G$15</definedName>
    <definedName name="EPP_Sleva_15">'Převáděné služby'!$G$16</definedName>
    <definedName name="EPP_Sleva_16">'Převáděné služby'!$G$17</definedName>
    <definedName name="EPP_Sleva_17">'Převáděné služby'!$G$18</definedName>
    <definedName name="EPP_Sleva_18">'Převáděné služby'!$G$19</definedName>
    <definedName name="EPP_Sleva_19">'Převáděné služby'!$G$20</definedName>
    <definedName name="EPP_Sleva_2">'Převáděné služby'!$G$3</definedName>
    <definedName name="EPP_Sleva_20">'Převáděné služby'!$G$21</definedName>
    <definedName name="EPP_Sleva_21">'Převáděné služby'!$G$22</definedName>
    <definedName name="EPP_Sleva_22">'Převáděné služby'!$G$23</definedName>
    <definedName name="EPP_Sleva_23">'Převáděné služby'!$G$24</definedName>
    <definedName name="EPP_Sleva_24">'Převáděné služby'!$G$25</definedName>
    <definedName name="EPP_Sleva_25">'Převáděné služby'!$G$26</definedName>
    <definedName name="EPP_Sleva_26">'Převáděné služby'!$G$27</definedName>
    <definedName name="EPP_Sleva_27">'Převáděné služby'!$G$28</definedName>
    <definedName name="EPP_Sleva_28">'Převáděné služby'!$G$29</definedName>
    <definedName name="EPP_Sleva_29">'Převáděné služby'!$G$30</definedName>
    <definedName name="EPP_Sleva_3">'Převáděné služby'!$G$4</definedName>
    <definedName name="EPP_Sleva_30">'Převáděné služby'!$G$31</definedName>
    <definedName name="EPP_Sleva_31">'Převáděné služby'!$G$32</definedName>
    <definedName name="EPP_Sleva_32">'Převáděné služby'!$G$33</definedName>
    <definedName name="EPP_Sleva_33">'Převáděné služby'!$G$34</definedName>
    <definedName name="EPP_Sleva_34">'Převáděné služby'!$G$35</definedName>
    <definedName name="EPP_Sleva_35">'Převáděné služby'!$G$36</definedName>
    <definedName name="EPP_Sleva_36">'Převáděné služby'!$G$37</definedName>
    <definedName name="EPP_Sleva_37">'Převáděné služby'!$G$38</definedName>
    <definedName name="EPP_Sleva_38">'Převáděné služby'!$G$39</definedName>
    <definedName name="EPP_Sleva_39">'Převáděné služby'!$G$40</definedName>
    <definedName name="EPP_Sleva_4">'Převáděné služby'!$G$5</definedName>
    <definedName name="EPP_Sleva_40">'Převáděné služby'!$G$41</definedName>
    <definedName name="EPP_Sleva_41">'Převáděné služby'!$G$42</definedName>
    <definedName name="EPP_Sleva_42">'Převáděné služby'!$G$43</definedName>
    <definedName name="EPP_Sleva_43">'Převáděné služby'!$G$44</definedName>
    <definedName name="EPP_Sleva_44">'Převáděné služby'!$G$45</definedName>
    <definedName name="EPP_Sleva_45">'Převáděné služby'!$G$46</definedName>
    <definedName name="EPP_Sleva_46">'Převáděné služby'!$G$47</definedName>
    <definedName name="EPP_Sleva_47">'Převáděné služby'!$G$48</definedName>
    <definedName name="EPP_Sleva_48">'Převáděné služby'!$G$49</definedName>
    <definedName name="EPP_Sleva_49">'Převáděné služby'!$G$50</definedName>
    <definedName name="EPP_Sleva_5">'Převáděné služby'!$G$6</definedName>
    <definedName name="EPP_Sleva_50">'Převáděné služby'!$G$51</definedName>
    <definedName name="EPP_Sleva_51">'Převáděné služby'!$G$52</definedName>
    <definedName name="EPP_Sleva_52">'Převáděné služby'!$G$53</definedName>
    <definedName name="EPP_Sleva_53">'Převáděné služby'!$G$54</definedName>
    <definedName name="EPP_Sleva_54">'Převáděné služby'!$G$55</definedName>
    <definedName name="EPP_Sleva_55">'Převáděné služby'!$G$56</definedName>
    <definedName name="EPP_Sleva_56">'Převáděné služby'!$G$57</definedName>
    <definedName name="EPP_Sleva_57">'Převáděné služby'!$G$58</definedName>
    <definedName name="EPP_Sleva_58">'Převáděné služby'!$G$59</definedName>
    <definedName name="EPP_Sleva_59">'Převáděné služby'!$G$60</definedName>
    <definedName name="EPP_Sleva_6">'Převáděné služby'!$G$7</definedName>
    <definedName name="EPP_Sleva_60">'Převáděné služby'!$G$61</definedName>
    <definedName name="EPP_Sleva_61">'Převáděné služby'!$G$62</definedName>
    <definedName name="EPP_Sleva_62">'Převáděné služby'!$G$63</definedName>
    <definedName name="EPP_Sleva_63">'Převáděné služby'!$G$64</definedName>
    <definedName name="EPP_Sleva_64">'Převáděné služby'!$G$65</definedName>
    <definedName name="EPP_Sleva_65">'Převáděné služby'!$G$66</definedName>
    <definedName name="EPP_Sleva_66">'Převáděné služby'!$G$67</definedName>
    <definedName name="EPP_Sleva_67">'Převáděné služby'!$G$68</definedName>
    <definedName name="EPP_Sleva_68">'Převáděné služby'!$G$69</definedName>
    <definedName name="EPP_Sleva_69">'Převáděné služby'!$G$70</definedName>
    <definedName name="EPP_Sleva_7">'Převáděné služby'!$G$8</definedName>
    <definedName name="EPP_Sleva_70">'Převáděné služby'!$G$71</definedName>
    <definedName name="EPP_Sleva_71">'Převáděné služby'!$G$72</definedName>
    <definedName name="EPP_Sleva_72">'Převáděné služby'!$G$73</definedName>
    <definedName name="EPP_Sleva_73">'Převáděné služby'!$G$74</definedName>
    <definedName name="EPP_Sleva_74">'Převáděné služby'!$G$75</definedName>
    <definedName name="EPP_Sleva_75">'Převáděné služby'!$G$76</definedName>
    <definedName name="EPP_Sleva_76">'Převáděné služby'!$G$77</definedName>
    <definedName name="EPP_Sleva_77">'Převáděné služby'!$G$78</definedName>
    <definedName name="EPP_Sleva_78">'Převáděné služby'!$G$79</definedName>
    <definedName name="EPP_Sleva_79">'Převáděné služby'!$G$80</definedName>
    <definedName name="EPP_Sleva_8">'Převáděné služby'!$G$9</definedName>
    <definedName name="EPP_Sleva_80">'Převáděné služby'!$G$81</definedName>
    <definedName name="EPP_Sleva_81">'Převáděné služby'!$G$82</definedName>
    <definedName name="EPP_Sleva_82">'Převáděné služby'!$G$83</definedName>
    <definedName name="EPP_Sleva_83">'Převáděné služby'!$G$84</definedName>
    <definedName name="EPP_Sleva_84">'Převáděné služby'!$G$85</definedName>
    <definedName name="EPP_Sleva_85">'Převáděné služby'!$G$86</definedName>
    <definedName name="EPP_Sleva_86">'Převáděné služby'!$G$87</definedName>
    <definedName name="EPP_Sleva_87">'Převáděné služby'!$G$88</definedName>
    <definedName name="EPP_Sleva_88">'Převáděné služby'!$G$89</definedName>
    <definedName name="EPP_Sleva_89">'Převáděné služby'!$G$90</definedName>
    <definedName name="EPP_Sleva_9">'Převáděné služby'!$G$10</definedName>
    <definedName name="EPP_Sleva_90">'Převáděné služby'!$G$91</definedName>
    <definedName name="EPP_Sleva_91">'Převáděné služby'!$G$92</definedName>
    <definedName name="EPP_Sleva_92">'Převáděné služby'!$G$93</definedName>
    <definedName name="EPP_Sleva_93">'Převáděné služby'!$G$94</definedName>
    <definedName name="EPP_Sleva_94">'Převáděné služby'!$G$95</definedName>
    <definedName name="EPP_Sleva_95">'Převáděné služby'!$G$96</definedName>
    <definedName name="EPP_Sleva_96">'Převáděné služby'!$G$97</definedName>
    <definedName name="EPP_Sleva_97">'Převáděné služby'!$G$98</definedName>
    <definedName name="EPP_Sleva_98">'Převáděné služby'!$G$99</definedName>
    <definedName name="EPP_Sleva_99">'Převáděné služby'!$G$100</definedName>
    <definedName name="EPP_Sleva1">'Převáděné služby'!$G$2</definedName>
    <definedName name="EPP_Sleva10">'Převáděné služby'!$G$11</definedName>
    <definedName name="EPP_Sleva100">'Převáděné služby'!$G$101</definedName>
    <definedName name="EPP_Sleva11">'Převáděné služby'!$G$12</definedName>
    <definedName name="EPP_Sleva12">'Převáděné služby'!$G$13</definedName>
    <definedName name="EPP_Sleva13">'Převáděné služby'!$G$14</definedName>
    <definedName name="EPP_Sleva14">'Převáděné služby'!$G$15</definedName>
    <definedName name="EPP_Sleva15">'Převáděné služby'!$G$16</definedName>
    <definedName name="EPP_Sleva16">'Převáděné služby'!$G$17</definedName>
    <definedName name="EPP_Sleva17">'Převáděné služby'!$G$18</definedName>
    <definedName name="EPP_Sleva18">'Převáděné služby'!$G$19</definedName>
    <definedName name="EPP_Sleva19">'Převáděné služby'!$G$20</definedName>
    <definedName name="EPP_Sleva2">'Převáděné služby'!$G$3</definedName>
    <definedName name="EPP_Sleva20">'Převáděné služby'!$G$21</definedName>
    <definedName name="EPP_Sleva21">'Převáděné služby'!$G$22</definedName>
    <definedName name="EPP_Sleva22">'Převáděné služby'!$G$23</definedName>
    <definedName name="EPP_Sleva23">'Převáděné služby'!$G$24</definedName>
    <definedName name="EPP_Sleva24">'Převáděné služby'!$G$25</definedName>
    <definedName name="EPP_Sleva25">'Převáděné služby'!$G$26</definedName>
    <definedName name="EPP_Sleva26">'Převáděné služby'!$G$27</definedName>
    <definedName name="EPP_Sleva27">'Převáděné služby'!$G$28</definedName>
    <definedName name="EPP_Sleva28">'Převáděné služby'!$G$29</definedName>
    <definedName name="EPP_Sleva29">'Převáděné služby'!$G$30</definedName>
    <definedName name="EPP_Sleva3">'Převáděné služby'!$G$4</definedName>
    <definedName name="EPP_Sleva30">'Převáděné služby'!$G$31</definedName>
    <definedName name="EPP_Sleva31">'Převáděné služby'!$G$32</definedName>
    <definedName name="EPP_Sleva32">'Převáděné služby'!$G$33</definedName>
    <definedName name="EPP_Sleva33">'Převáděné služby'!$G$34</definedName>
    <definedName name="EPP_Sleva34">'Převáděné služby'!$G$35</definedName>
    <definedName name="EPP_Sleva35">'Převáděné služby'!$G$36</definedName>
    <definedName name="EPP_Sleva36">'Převáděné služby'!$G$37</definedName>
    <definedName name="EPP_Sleva37">'Převáděné služby'!$G$38</definedName>
    <definedName name="EPP_Sleva38">'Převáděné služby'!$G$39</definedName>
    <definedName name="EPP_Sleva39">'Převáděné služby'!$G$40</definedName>
    <definedName name="EPP_Sleva4">'Převáděné služby'!$G$5</definedName>
    <definedName name="EPP_Sleva40">'Převáděné služby'!$G$41</definedName>
    <definedName name="EPP_Sleva41">'Převáděné služby'!$G$42</definedName>
    <definedName name="EPP_Sleva42">'Převáděné služby'!$G$43</definedName>
    <definedName name="EPP_Sleva43">'Převáděné služby'!$G$44</definedName>
    <definedName name="EPP_Sleva44">'Převáděné služby'!$G$45</definedName>
    <definedName name="EPP_Sleva45">'Převáděné služby'!$G$46</definedName>
    <definedName name="EPP_Sleva46">'Převáděné služby'!$G$47</definedName>
    <definedName name="EPP_Sleva47">'Převáděné služby'!$G$48</definedName>
    <definedName name="EPP_Sleva48">'Převáděné služby'!$G$49</definedName>
    <definedName name="EPP_Sleva49">'Převáděné služby'!$G$50</definedName>
    <definedName name="EPP_Sleva5">'Převáděné služby'!$G$6</definedName>
    <definedName name="EPP_Sleva50">'Převáděné služby'!$G$51</definedName>
    <definedName name="EPP_Sleva51">'Převáděné služby'!$G$52</definedName>
    <definedName name="EPP_Sleva52">'Převáděné služby'!$G$53</definedName>
    <definedName name="EPP_Sleva53">'Převáděné služby'!$G$54</definedName>
    <definedName name="EPP_Sleva54">'Převáděné služby'!$G$55</definedName>
    <definedName name="EPP_Sleva55">'Převáděné služby'!$G$56</definedName>
    <definedName name="EPP_Sleva56">'Převáděné služby'!$G$57</definedName>
    <definedName name="EPP_Sleva57">'Převáděné služby'!$G$58</definedName>
    <definedName name="EPP_Sleva58">'Převáděné služby'!$G$59</definedName>
    <definedName name="EPP_Sleva59">'Převáděné služby'!$G$60</definedName>
    <definedName name="EPP_Sleva6">'Převáděné služby'!$G$7</definedName>
    <definedName name="EPP_Sleva60">'Převáděné služby'!$G$61</definedName>
    <definedName name="EPP_Sleva61">'Převáděné služby'!$G$62</definedName>
    <definedName name="EPP_Sleva62">'Převáděné služby'!$G$63</definedName>
    <definedName name="EPP_Sleva63">'Převáděné služby'!$G$64</definedName>
    <definedName name="EPP_Sleva64">'Převáděné služby'!$G$65</definedName>
    <definedName name="EPP_Sleva65">'Převáděné služby'!$G$66</definedName>
    <definedName name="EPP_Sleva66">'Převáděné služby'!$G$67</definedName>
    <definedName name="EPP_Sleva67">'Převáděné služby'!$G$68</definedName>
    <definedName name="EPP_Sleva68">'Převáděné služby'!$G$69</definedName>
    <definedName name="EPP_Sleva69">'Převáděné služby'!$G$70</definedName>
    <definedName name="EPP_Sleva7">'Převáděné služby'!$G$8</definedName>
    <definedName name="EPP_Sleva70">'Převáděné služby'!$G$71</definedName>
    <definedName name="EPP_Sleva71">'Převáděné služby'!$G$72</definedName>
    <definedName name="EPP_Sleva72">'Převáděné služby'!$G$73</definedName>
    <definedName name="EPP_Sleva73">'Převáděné služby'!$G$74</definedName>
    <definedName name="EPP_Sleva74">'Převáděné služby'!$G$75</definedName>
    <definedName name="EPP_Sleva75">'Převáděné služby'!$G$76</definedName>
    <definedName name="EPP_Sleva76">'Převáděné služby'!$G$77</definedName>
    <definedName name="EPP_Sleva77">'Převáděné služby'!$G$78</definedName>
    <definedName name="EPP_Sleva78">'Převáděné služby'!$G$79</definedName>
    <definedName name="EPP_Sleva79">'Převáděné služby'!$G$80</definedName>
    <definedName name="EPP_Sleva8">'Převáděné služby'!$G$9</definedName>
    <definedName name="EPP_Sleva80">'Převáděné služby'!$G$81</definedName>
    <definedName name="EPP_Sleva81">'Převáděné služby'!$G$82</definedName>
    <definedName name="EPP_Sleva82">'Převáděné služby'!$G$83</definedName>
    <definedName name="EPP_Sleva83">'Převáděné služby'!$G$84</definedName>
    <definedName name="EPP_Sleva84">'Převáděné služby'!$G$85</definedName>
    <definedName name="EPP_Sleva85">'Převáděné služby'!$G$86</definedName>
    <definedName name="EPP_Sleva86">'Převáděné služby'!$G$87</definedName>
    <definedName name="EPP_Sleva87">'Převáděné služby'!$G$88</definedName>
    <definedName name="EPP_Sleva88">'Převáděné služby'!$G$89</definedName>
    <definedName name="EPP_Sleva89">'Převáděné služby'!$G$90</definedName>
    <definedName name="EPP_Sleva9">'Převáděné služby'!$G$10</definedName>
    <definedName name="EPP_Sleva90">'Převáděné služby'!$G$91</definedName>
    <definedName name="EPP_Sleva91">'Převáděné služby'!$G$92</definedName>
    <definedName name="EPP_Sleva92">'Převáděné služby'!$G$93</definedName>
    <definedName name="EPP_Sleva93">'Převáděné služby'!$G$94</definedName>
    <definedName name="EPP_Sleva94">'Převáděné služby'!$G$95</definedName>
    <definedName name="EPP_Sleva95">'Převáděné služby'!$G$96</definedName>
    <definedName name="EPP_Sleva96">'Převáděné služby'!$G$97</definedName>
    <definedName name="EPP_Sleva97">'Převáděné služby'!$G$98</definedName>
    <definedName name="EPP_Sleva98">'Převáděné služby'!$G$99</definedName>
    <definedName name="EPP_Sleva99">'Převáděné služby'!$G$100</definedName>
    <definedName name="EU_reg_1">'Převáděné služby'!$J$2</definedName>
    <definedName name="EU_reg_10">'Převáděné služby'!$J$11</definedName>
    <definedName name="EU_reg_100">'Převáděné služby'!$J$101</definedName>
    <definedName name="EU_reg_11">'Převáděné služby'!$J$12</definedName>
    <definedName name="EU_reg_12">'Převáděné služby'!$J$13</definedName>
    <definedName name="EU_reg_13">'Převáděné služby'!$J$14</definedName>
    <definedName name="EU_reg_14">'Převáděné služby'!$J$15</definedName>
    <definedName name="EU_reg_15">'Převáděné služby'!$J$16</definedName>
    <definedName name="EU_reg_16">'Převáděné služby'!$J$17</definedName>
    <definedName name="EU_reg_17">'Převáděné služby'!$J$18</definedName>
    <definedName name="EU_reg_18">'Převáděné služby'!$J$19</definedName>
    <definedName name="EU_reg_19">'Převáděné služby'!$J$20</definedName>
    <definedName name="EU_reg_2">'Převáděné služby'!$J$3</definedName>
    <definedName name="EU_reg_20">'Převáděné služby'!$J$21</definedName>
    <definedName name="EU_reg_21">'Převáděné služby'!$J$22</definedName>
    <definedName name="EU_reg_22">'Převáděné služby'!$J$23</definedName>
    <definedName name="EU_reg_23">'Převáděné služby'!$J$24</definedName>
    <definedName name="EU_reg_24">'Převáděné služby'!$J$25</definedName>
    <definedName name="EU_reg_25">'Převáděné služby'!$J$26</definedName>
    <definedName name="EU_reg_26">'Převáděné služby'!$J$27</definedName>
    <definedName name="EU_reg_27">'Převáděné služby'!$J$28</definedName>
    <definedName name="EU_reg_28">'Převáděné služby'!$J$29</definedName>
    <definedName name="EU_reg_29">'Převáděné služby'!$J$30</definedName>
    <definedName name="EU_reg_3">'Převáděné služby'!$J$4</definedName>
    <definedName name="EU_reg_30">'Převáděné služby'!$J$31</definedName>
    <definedName name="EU_reg_31">'Převáděné služby'!$J$32</definedName>
    <definedName name="EU_reg_32">'Převáděné služby'!$J$33</definedName>
    <definedName name="EU_reg_33">'Převáděné služby'!$J$34</definedName>
    <definedName name="EU_reg_34">'Převáděné služby'!$J$35</definedName>
    <definedName name="EU_reg_35">'Převáděné služby'!$J$36</definedName>
    <definedName name="EU_reg_36">'Převáděné služby'!$J$37</definedName>
    <definedName name="EU_reg_37">'Převáděné služby'!$J$38</definedName>
    <definedName name="EU_reg_38">'Převáděné služby'!$J$39</definedName>
    <definedName name="EU_reg_39">'Převáděné služby'!$J$40</definedName>
    <definedName name="EU_reg_4">'Převáděné služby'!$J$5</definedName>
    <definedName name="EU_reg_40">'Převáděné služby'!$J$41</definedName>
    <definedName name="EU_reg_41">'Převáděné služby'!$J$42</definedName>
    <definedName name="EU_reg_42">'Převáděné služby'!$J$43</definedName>
    <definedName name="EU_reg_43">'Převáděné služby'!$J$44</definedName>
    <definedName name="EU_reg_44">'Převáděné služby'!$J$45</definedName>
    <definedName name="EU_reg_45">'Převáděné služby'!$J$46</definedName>
    <definedName name="EU_reg_46">'Převáděné služby'!$J$47</definedName>
    <definedName name="EU_reg_47">'Převáděné služby'!$J$48</definedName>
    <definedName name="EU_reg_48">'Převáděné služby'!$J$49</definedName>
    <definedName name="EU_reg_49">'Převáděné služby'!$J$50</definedName>
    <definedName name="EU_reg_5">'Převáděné služby'!$J$6</definedName>
    <definedName name="EU_reg_50">'Převáděné služby'!$J$51</definedName>
    <definedName name="EU_reg_51">'Převáděné služby'!$J$52</definedName>
    <definedName name="EU_reg_52">'Převáděné služby'!$J$53</definedName>
    <definedName name="EU_reg_53">'Převáděné služby'!$J$54</definedName>
    <definedName name="EU_reg_54">'Převáděné služby'!$J$55</definedName>
    <definedName name="EU_reg_55">'Převáděné služby'!$J$56</definedName>
    <definedName name="EU_reg_56">'Převáděné služby'!$J$57</definedName>
    <definedName name="EU_reg_57">'Převáděné služby'!$J$58</definedName>
    <definedName name="EU_reg_58">'Převáděné služby'!$J$59</definedName>
    <definedName name="EU_reg_59">'Převáděné služby'!$J$60</definedName>
    <definedName name="EU_reg_6">'Převáděné služby'!$J$7</definedName>
    <definedName name="EU_reg_60">'Převáděné služby'!$J$61</definedName>
    <definedName name="EU_reg_61">'Převáděné služby'!$J$62</definedName>
    <definedName name="EU_reg_62">'Převáděné služby'!$J$63</definedName>
    <definedName name="EU_reg_63">'Převáděné služby'!$J$64</definedName>
    <definedName name="EU_reg_64">'Převáděné služby'!$J$65</definedName>
    <definedName name="EU_reg_65">'Převáděné služby'!$J$66</definedName>
    <definedName name="EU_reg_66">'Převáděné služby'!$J$67</definedName>
    <definedName name="EU_reg_67">'Převáděné služby'!$J$68</definedName>
    <definedName name="EU_reg_68">'Převáděné služby'!$J$69</definedName>
    <definedName name="EU_reg_69">'Převáděné služby'!$J$70</definedName>
    <definedName name="EU_reg_7">'Převáděné služby'!$J$8</definedName>
    <definedName name="EU_reg_70">'Převáděné služby'!$J$71</definedName>
    <definedName name="EU_reg_71">'Převáděné služby'!$J$72</definedName>
    <definedName name="EU_reg_72">'Převáděné služby'!$J$73</definedName>
    <definedName name="EU_reg_73">'Převáděné služby'!$J$74</definedName>
    <definedName name="EU_reg_74">'Převáděné služby'!$J$75</definedName>
    <definedName name="EU_reg_75">'Převáděné služby'!$J$76</definedName>
    <definedName name="EU_reg_76">'Převáděné služby'!$J$77</definedName>
    <definedName name="EU_reg_77">'Převáděné služby'!$J$78</definedName>
    <definedName name="EU_reg_78">'Převáděné služby'!$J$79</definedName>
    <definedName name="EU_reg_79">'Převáděné služby'!$J$80</definedName>
    <definedName name="EU_reg_8">'Převáděné služby'!$J$9</definedName>
    <definedName name="EU_reg_80">'Převáděné služby'!$J$81</definedName>
    <definedName name="EU_reg_81">'Převáděné služby'!$J$82</definedName>
    <definedName name="EU_reg_82">'Převáděné služby'!$J$83</definedName>
    <definedName name="EU_reg_83">'Převáděné služby'!$J$84</definedName>
    <definedName name="EU_reg_84">'Převáděné služby'!$J$85</definedName>
    <definedName name="EU_reg_85">'Převáděné služby'!$J$86</definedName>
    <definedName name="EU_reg_86">'Převáděné služby'!$J$87</definedName>
    <definedName name="EU_reg_87">'Převáděné služby'!$J$88</definedName>
    <definedName name="EU_reg_88">'Převáděné služby'!$J$89</definedName>
    <definedName name="EU_reg_89">'Převáděné služby'!$J$90</definedName>
    <definedName name="EU_reg_9">'Převáděné služby'!$J$10</definedName>
    <definedName name="EU_reg_90">'Převáděné služby'!$J$91</definedName>
    <definedName name="EU_reg_91">'Převáděné služby'!$J$92</definedName>
    <definedName name="EU_reg_92">'Převáděné služby'!$J$93</definedName>
    <definedName name="EU_reg_93">'Převáděné služby'!$J$94</definedName>
    <definedName name="EU_reg_94">'Převáděné služby'!$J$95</definedName>
    <definedName name="EU_reg_95">'Převáděné služby'!$J$96</definedName>
    <definedName name="EU_reg_96">'Převáděné služby'!$J$97</definedName>
    <definedName name="EU_reg_97">'Převáděné služby'!$J$98</definedName>
    <definedName name="EU_reg_98">'Převáděné služby'!$J$99</definedName>
    <definedName name="EU_reg_99">'Převáděné služby'!$J$100</definedName>
    <definedName name="EUregulace">'Převáděné služby'!$J$1</definedName>
    <definedName name="FAKs">helpsheet!$N$2:$N$3</definedName>
    <definedName name="FakturSkup_1">'Převáděné služby'!$K$2</definedName>
    <definedName name="FakturSkup_10">'Převáděné služby'!$K$11</definedName>
    <definedName name="FakturSkup_100">'Převáděné služby'!$K$101</definedName>
    <definedName name="FakturSkup_11">'Převáděné služby'!$K$12</definedName>
    <definedName name="FakturSkup_12">'Převáděné služby'!$K$13</definedName>
    <definedName name="FakturSkup_13">'Převáděné služby'!$K$14</definedName>
    <definedName name="FakturSkup_14">'Převáděné služby'!$K$15</definedName>
    <definedName name="FakturSkup_15">'Převáděné služby'!$K$16</definedName>
    <definedName name="FakturSkup_16">'Převáděné služby'!$K$17</definedName>
    <definedName name="FakturSkup_17">'Převáděné služby'!$K$18</definedName>
    <definedName name="FakturSkup_18">'Převáděné služby'!$K$19</definedName>
    <definedName name="FakturSkup_19">'Převáděné služby'!$K$20</definedName>
    <definedName name="FakturSkup_2">'Převáděné služby'!$K$3</definedName>
    <definedName name="FakturSkup_20">'Převáděné služby'!$K$21</definedName>
    <definedName name="FakturSkup_21">'Převáděné služby'!$K$22</definedName>
    <definedName name="FakturSkup_22">'Převáděné služby'!$K$23</definedName>
    <definedName name="FakturSkup_23">'Převáděné služby'!$K$24</definedName>
    <definedName name="FakturSkup_24">'Převáděné služby'!$K$25</definedName>
    <definedName name="FakturSkup_25">'Převáděné služby'!$K$26</definedName>
    <definedName name="FakturSkup_26">'Převáděné služby'!$K$27</definedName>
    <definedName name="FakturSkup_27">'Převáděné služby'!$K$28</definedName>
    <definedName name="FakturSkup_28">'Převáděné služby'!$K$29</definedName>
    <definedName name="FakturSkup_29">'Převáděné služby'!$K$30</definedName>
    <definedName name="FakturSkup_3">'Převáděné služby'!$K$4</definedName>
    <definedName name="FakturSkup_30">'Převáděné služby'!$K$31</definedName>
    <definedName name="FakturSkup_31">'Převáděné služby'!$K$32</definedName>
    <definedName name="FakturSkup_32">'Převáděné služby'!$K$33</definedName>
    <definedName name="FakturSkup_33">'Převáděné služby'!$K$34</definedName>
    <definedName name="FakturSkup_34">'Převáděné služby'!$K$35</definedName>
    <definedName name="FakturSkup_35">'Převáděné služby'!$K$36</definedName>
    <definedName name="FakturSkup_36">'Převáděné služby'!$K$37</definedName>
    <definedName name="FakturSkup_37">'Převáděné služby'!$K$38</definedName>
    <definedName name="FakturSkup_38">'Převáděné služby'!$K$39</definedName>
    <definedName name="FakturSkup_39">'Převáděné služby'!$K$40</definedName>
    <definedName name="FakturSkup_4">'Převáděné služby'!$K$5</definedName>
    <definedName name="FakturSkup_40">'Převáděné služby'!$K$41</definedName>
    <definedName name="FakturSkup_41">'Převáděné služby'!$K$42</definedName>
    <definedName name="FakturSkup_42">'Převáděné služby'!$K$43</definedName>
    <definedName name="FakturSkup_43">'Převáděné služby'!$K$44</definedName>
    <definedName name="FakturSkup_44">'Převáděné služby'!$K$45</definedName>
    <definedName name="FakturSkup_45">'Převáděné služby'!$K$46</definedName>
    <definedName name="FakturSkup_46">'Převáděné služby'!$K$47</definedName>
    <definedName name="FakturSkup_47">'Převáděné služby'!$K$48</definedName>
    <definedName name="FakturSkup_48">'Převáděné služby'!$K$49</definedName>
    <definedName name="FakturSkup_49">'Převáděné služby'!$K$50</definedName>
    <definedName name="FakturSkup_5">'Převáděné služby'!$K$6</definedName>
    <definedName name="FakturSkup_50">'Převáděné služby'!$K$51</definedName>
    <definedName name="FakturSkup_51">'Převáděné služby'!$K$52</definedName>
    <definedName name="FakturSkup_52">'Převáděné služby'!$K$53</definedName>
    <definedName name="FakturSkup_53">'Převáděné služby'!$K$54</definedName>
    <definedName name="FakturSkup_54">'Převáděné služby'!$K$55</definedName>
    <definedName name="FakturSkup_55">'Převáděné služby'!$K$56</definedName>
    <definedName name="FakturSkup_56">'Převáděné služby'!$K$57</definedName>
    <definedName name="FakturSkup_57">'Převáděné služby'!$K$58</definedName>
    <definedName name="FakturSkup_58">'Převáděné služby'!$K$59</definedName>
    <definedName name="FakturSkup_59">'Převáděné služby'!$K$60</definedName>
    <definedName name="FakturSkup_6">'Převáděné služby'!$K$7</definedName>
    <definedName name="FakturSkup_60">'Převáděné služby'!$K$61</definedName>
    <definedName name="FakturSkup_61">'Převáděné služby'!$K$62</definedName>
    <definedName name="FakturSkup_62">'Převáděné služby'!$K$63</definedName>
    <definedName name="FakturSkup_63">'Převáděné služby'!$K$64</definedName>
    <definedName name="FakturSkup_64">'Převáděné služby'!$K$65</definedName>
    <definedName name="FakturSkup_65">'Převáděné služby'!$K$66</definedName>
    <definedName name="FakturSkup_66">'Převáděné služby'!$K$67</definedName>
    <definedName name="FakturSkup_67">'Převáděné služby'!$K$68</definedName>
    <definedName name="FakturSkup_68">'Převáděné služby'!$K$69</definedName>
    <definedName name="FakturSkup_69">'Převáděné služby'!$K$70</definedName>
    <definedName name="FakturSkup_7">'Převáděné služby'!$K$8</definedName>
    <definedName name="FakturSkup_70">'Převáděné služby'!$K$71</definedName>
    <definedName name="FakturSkup_71">'Převáděné služby'!$K$72</definedName>
    <definedName name="FakturSkup_72">'Převáděné služby'!$K$73</definedName>
    <definedName name="FakturSkup_73">'Převáděné služby'!$K$74</definedName>
    <definedName name="FakturSkup_74">'Převáděné služby'!$K$75</definedName>
    <definedName name="FakturSkup_75">'Převáděné služby'!$K$76</definedName>
    <definedName name="FakturSkup_76">'Převáděné služby'!$K$77</definedName>
    <definedName name="FakturSkup_77">'Převáděné služby'!$K$78</definedName>
    <definedName name="FakturSkup_78">'Převáděné služby'!$K$79</definedName>
    <definedName name="FakturSkup_79">'Převáděné služby'!$K$80</definedName>
    <definedName name="FakturSkup_8">'Převáděné služby'!$K$9</definedName>
    <definedName name="FakturSkup_80">'Převáděné služby'!$K$81</definedName>
    <definedName name="FakturSkup_81">'Převáděné služby'!$K$82</definedName>
    <definedName name="FakturSkup_82">'Převáděné služby'!$K$83</definedName>
    <definedName name="FakturSkup_83">'Převáděné služby'!$K$84</definedName>
    <definedName name="FakturSkup_84">'Převáděné služby'!$K$85</definedName>
    <definedName name="FakturSkup_85">'Převáděné služby'!$K$86</definedName>
    <definedName name="FakturSkup_86">'Převáděné služby'!$K$87</definedName>
    <definedName name="FakturSkup_87">'Převáděné služby'!$K$88</definedName>
    <definedName name="FakturSkup_88">'Převáděné služby'!$K$89</definedName>
    <definedName name="FakturSkup_89">'Převáděné služby'!$K$90</definedName>
    <definedName name="FakturSkup_9">'Převáděné služby'!$K$10</definedName>
    <definedName name="FakturSkup_90">'Převáděné služby'!$K$91</definedName>
    <definedName name="FakturSkup_91">'Převáděné služby'!$K$92</definedName>
    <definedName name="FakturSkup_92">'Převáděné služby'!$K$93</definedName>
    <definedName name="FakturSkup_93">'Převáděné služby'!$K$94</definedName>
    <definedName name="FakturSkup_94">'Převáděné služby'!$K$95</definedName>
    <definedName name="FakturSkup_95">'Převáděné služby'!$K$96</definedName>
    <definedName name="FakturSkup_96">'Převáděné služby'!$K$97</definedName>
    <definedName name="FakturSkup_97">'Převáděné služby'!$K$98</definedName>
    <definedName name="FakturSkup_98">'Převáděné služby'!$K$99</definedName>
    <definedName name="FakturSkup_99">'Převáděné služby'!$K$100</definedName>
    <definedName name="FC_ucastnik">'Převod účastnické smlouvy'!$I$6</definedName>
    <definedName name="FC_zajemce">'Převod účastnické smlouvy'!$I$7</definedName>
    <definedName name="Form_code1">'Převod účastnické smlouvy'!$A$107</definedName>
    <definedName name="Form_code2">'Nové Fakturační Skupiny'!$C$25</definedName>
    <definedName name="Form_code3">'Převáděné služby'!$B$102</definedName>
    <definedName name="FS">'Převáděné služby'!$K$1</definedName>
    <definedName name="FSpodrobnosti0_1">'Převáděné služby'!$L$2</definedName>
    <definedName name="FSpodrobnosti0_10">'Převáděné služby'!$L$11</definedName>
    <definedName name="FSpodrobnosti0_100">'Převáděné služby'!$L$101</definedName>
    <definedName name="FSpodrobnosti0_11">'Převáděné služby'!$L$12</definedName>
    <definedName name="FSpodrobnosti0_12">'Převáděné služby'!$L$13</definedName>
    <definedName name="FSpodrobnosti0_13">'Převáděné služby'!$L$14</definedName>
    <definedName name="FSpodrobnosti0_14">'Převáděné služby'!$L$15</definedName>
    <definedName name="FSpodrobnosti0_15">'Převáděné služby'!$L$16</definedName>
    <definedName name="FSpodrobnosti0_16">'Převáděné služby'!$L$17</definedName>
    <definedName name="FSpodrobnosti0_17">'Převáděné služby'!$L$18</definedName>
    <definedName name="FSpodrobnosti0_18">'Převáděné služby'!$L$19</definedName>
    <definedName name="FSpodrobnosti0_19">'Převáděné služby'!$L$20</definedName>
    <definedName name="FSpodrobnosti0_2">'Převáděné služby'!$L$3</definedName>
    <definedName name="FSpodrobnosti0_20">'Převáděné služby'!$L$21</definedName>
    <definedName name="FSpodrobnosti0_21">'Převáděné služby'!$L$22</definedName>
    <definedName name="FSpodrobnosti0_22">'Převáděné služby'!$L$23</definedName>
    <definedName name="FSpodrobnosti0_23">'Převáděné služby'!$L$24</definedName>
    <definedName name="FSpodrobnosti0_24">'Převáděné služby'!$L$25</definedName>
    <definedName name="FSpodrobnosti0_25">'Převáděné služby'!$L$26</definedName>
    <definedName name="FSpodrobnosti0_26">'Převáděné služby'!$L$27</definedName>
    <definedName name="FSpodrobnosti0_27">'Převáděné služby'!$L$28</definedName>
    <definedName name="FSpodrobnosti0_28">'Převáděné služby'!$L$29</definedName>
    <definedName name="FSpodrobnosti0_29">'Převáděné služby'!$L$30</definedName>
    <definedName name="FSpodrobnosti0_3">'Převáděné služby'!$L$4</definedName>
    <definedName name="FSpodrobnosti0_30">'Převáděné služby'!$L$31</definedName>
    <definedName name="FSpodrobnosti0_31">'Převáděné služby'!$L$32</definedName>
    <definedName name="FSpodrobnosti0_32">'Převáděné služby'!$L$33</definedName>
    <definedName name="FSpodrobnosti0_33">'Převáděné služby'!$L$34</definedName>
    <definedName name="FSpodrobnosti0_34">'Převáděné služby'!$L$35</definedName>
    <definedName name="FSpodrobnosti0_35">'Převáděné služby'!$L$36</definedName>
    <definedName name="FSpodrobnosti0_36">'Převáděné služby'!$L$37</definedName>
    <definedName name="FSpodrobnosti0_37">'Převáděné služby'!$L$38</definedName>
    <definedName name="FSpodrobnosti0_38">'Převáděné služby'!$L$39</definedName>
    <definedName name="FSpodrobnosti0_39">'Převáděné služby'!$L$40</definedName>
    <definedName name="FSpodrobnosti0_4">'Převáděné služby'!$L$5</definedName>
    <definedName name="FSpodrobnosti0_40">'Převáděné služby'!$L$41</definedName>
    <definedName name="FSpodrobnosti0_41">'Převáděné služby'!$L$42</definedName>
    <definedName name="FSpodrobnosti0_42">'Převáděné služby'!$L$43</definedName>
    <definedName name="FSpodrobnosti0_43">'Převáděné služby'!$L$44</definedName>
    <definedName name="FSpodrobnosti0_44">'Převáděné služby'!$L$45</definedName>
    <definedName name="FSpodrobnosti0_45">'Převáděné služby'!$L$46</definedName>
    <definedName name="FSpodrobnosti0_46">'Převáděné služby'!$L$47</definedName>
    <definedName name="FSpodrobnosti0_47">'Převáděné služby'!$L$48</definedName>
    <definedName name="FSpodrobnosti0_48">'Převáděné služby'!$L$49</definedName>
    <definedName name="FSpodrobnosti0_49">'Převáděné služby'!$L$50</definedName>
    <definedName name="FSpodrobnosti0_5">'Převáděné služby'!$L$6</definedName>
    <definedName name="FSpodrobnosti0_50">'Převáděné služby'!$L$51</definedName>
    <definedName name="FSpodrobnosti0_51">'Převáděné služby'!$L$52</definedName>
    <definedName name="FSpodrobnosti0_52">'Převáděné služby'!$L$53</definedName>
    <definedName name="FSpodrobnosti0_53">'Převáděné služby'!$L$54</definedName>
    <definedName name="FSpodrobnosti0_54">'Převáděné služby'!$L$55</definedName>
    <definedName name="FSpodrobnosti0_55">'Převáděné služby'!$L$56</definedName>
    <definedName name="FSpodrobnosti0_56">'Převáděné služby'!$L$57</definedName>
    <definedName name="FSpodrobnosti0_57">'Převáděné služby'!$L$58</definedName>
    <definedName name="FSpodrobnosti0_58">'Převáděné služby'!$L$59</definedName>
    <definedName name="FSpodrobnosti0_59">'Převáděné služby'!$L$60</definedName>
    <definedName name="FSpodrobnosti0_6">'Převáděné služby'!$L$7</definedName>
    <definedName name="FSpodrobnosti0_60">'Převáděné služby'!$L$61</definedName>
    <definedName name="FSpodrobnosti0_61">'Převáděné služby'!$L$62</definedName>
    <definedName name="FSpodrobnosti0_62">'Převáděné služby'!$L$63</definedName>
    <definedName name="FSpodrobnosti0_63">'Převáděné služby'!$L$64</definedName>
    <definedName name="FSpodrobnosti0_64">'Převáděné služby'!$L$65</definedName>
    <definedName name="FSpodrobnosti0_65">'Převáděné služby'!$L$66</definedName>
    <definedName name="FSpodrobnosti0_66">'Převáděné služby'!$L$67</definedName>
    <definedName name="FSpodrobnosti0_67">'Převáděné služby'!$L$68</definedName>
    <definedName name="FSpodrobnosti0_68">'Převáděné služby'!$L$69</definedName>
    <definedName name="FSpodrobnosti0_69">'Převáděné služby'!$L$70</definedName>
    <definedName name="FSpodrobnosti0_7">'Převáděné služby'!$L$8</definedName>
    <definedName name="FSpodrobnosti0_70">'Převáděné služby'!$L$71</definedName>
    <definedName name="FSpodrobnosti0_71">'Převáděné služby'!$L$72</definedName>
    <definedName name="FSpodrobnosti0_72">'Převáděné služby'!$L$73</definedName>
    <definedName name="FSpodrobnosti0_73">'Převáděné služby'!$L$74</definedName>
    <definedName name="FSpodrobnosti0_74">'Převáděné služby'!$L$75</definedName>
    <definedName name="FSpodrobnosti0_75">'Převáděné služby'!$L$76</definedName>
    <definedName name="FSpodrobnosti0_76">'Převáděné služby'!$L$77</definedName>
    <definedName name="FSpodrobnosti0_77">'Převáděné služby'!$L$78</definedName>
    <definedName name="FSpodrobnosti0_78">'Převáděné služby'!$L$79</definedName>
    <definedName name="FSpodrobnosti0_79">'Převáděné služby'!$L$80</definedName>
    <definedName name="FSpodrobnosti0_8">'Převáděné služby'!$L$9</definedName>
    <definedName name="FSpodrobnosti0_80">'Převáděné služby'!$L$81</definedName>
    <definedName name="FSpodrobnosti0_81">'Převáděné služby'!$L$82</definedName>
    <definedName name="FSpodrobnosti0_82">'Převáděné služby'!$L$83</definedName>
    <definedName name="FSpodrobnosti0_83">'Převáděné služby'!$L$84</definedName>
    <definedName name="FSpodrobnosti0_84">'Převáděné služby'!$L$85</definedName>
    <definedName name="FSpodrobnosti0_85">'Převáděné služby'!$L$86</definedName>
    <definedName name="FSpodrobnosti0_86">'Převáděné služby'!$L$87</definedName>
    <definedName name="FSpodrobnosti0_87">'Převáděné služby'!$L$88</definedName>
    <definedName name="FSpodrobnosti0_88">'Převáděné služby'!$L$89</definedName>
    <definedName name="FSpodrobnosti0_89">'Převáděné služby'!$L$90</definedName>
    <definedName name="FSpodrobnosti0_9">'Převáděné služby'!$L$10</definedName>
    <definedName name="FSpodrobnosti0_90">'Převáděné služby'!$L$91</definedName>
    <definedName name="FSpodrobnosti0_91">'Převáděné služby'!$L$92</definedName>
    <definedName name="FSpodrobnosti0_92">'Převáděné služby'!$L$93</definedName>
    <definedName name="FSpodrobnosti0_93">'Převáděné služby'!$L$94</definedName>
    <definedName name="FSpodrobnosti0_94">'Převáděné služby'!$L$95</definedName>
    <definedName name="FSpodrobnosti0_95">'Převáděné služby'!$L$96</definedName>
    <definedName name="FSpodrobnosti0_96">'Převáděné služby'!$L$97</definedName>
    <definedName name="FSpodrobnosti0_97">'Převáděné služby'!$L$98</definedName>
    <definedName name="FSpodrobnosti0_98">'Převáděné služby'!$L$99</definedName>
    <definedName name="FSpodrobnosti0_99">'Převáděné služby'!$L$100</definedName>
    <definedName name="FSpodrobnosti1_1">'Převáděné služby'!$M$2</definedName>
    <definedName name="FSpodrobnosti1_10">'Převáděné služby'!$M$11</definedName>
    <definedName name="FSpodrobnosti1_100">'Převáděné služby'!$M$101</definedName>
    <definedName name="FSpodrobnosti1_11">'Převáděné služby'!$M$12</definedName>
    <definedName name="FSpodrobnosti1_12">'Převáděné služby'!$M$13</definedName>
    <definedName name="FSpodrobnosti1_13">'Převáděné služby'!$M$14</definedName>
    <definedName name="FSpodrobnosti1_14">'Převáděné služby'!$M$15</definedName>
    <definedName name="FSpodrobnosti1_15">'Převáděné služby'!$M$16</definedName>
    <definedName name="FSpodrobnosti1_16">'Převáděné služby'!$M$17</definedName>
    <definedName name="FSpodrobnosti1_17">'Převáděné služby'!$M$18</definedName>
    <definedName name="FSpodrobnosti1_18">'Převáděné služby'!$M$19</definedName>
    <definedName name="FSpodrobnosti1_19">'Převáděné služby'!$M$20</definedName>
    <definedName name="FSpodrobnosti1_2">'Převáděné služby'!$M$3</definedName>
    <definedName name="FSpodrobnosti1_20">'Převáděné služby'!$M$21</definedName>
    <definedName name="FSpodrobnosti1_21">'Převáděné služby'!$M$22</definedName>
    <definedName name="FSpodrobnosti1_22">'Převáděné služby'!$M$23</definedName>
    <definedName name="FSpodrobnosti1_23">'Převáděné služby'!$M$24</definedName>
    <definedName name="FSpodrobnosti1_24">'Převáděné služby'!$M$25</definedName>
    <definedName name="FSpodrobnosti1_25">'Převáděné služby'!$M$26</definedName>
    <definedName name="FSpodrobnosti1_26">'Převáděné služby'!$M$27</definedName>
    <definedName name="FSpodrobnosti1_27">'Převáděné služby'!$M$28</definedName>
    <definedName name="FSpodrobnosti1_28">'Převáděné služby'!$M$29</definedName>
    <definedName name="FSpodrobnosti1_29">'Převáděné služby'!$M$30</definedName>
    <definedName name="FSpodrobnosti1_3">'Převáděné služby'!$M$4</definedName>
    <definedName name="FSpodrobnosti1_30">'Převáděné služby'!$M$31</definedName>
    <definedName name="FSpodrobnosti1_31">'Převáděné služby'!$M$32</definedName>
    <definedName name="FSpodrobnosti1_32">'Převáděné služby'!$M$33</definedName>
    <definedName name="FSpodrobnosti1_33">'Převáděné služby'!$M$34</definedName>
    <definedName name="FSpodrobnosti1_34">'Převáděné služby'!$M$35</definedName>
    <definedName name="FSpodrobnosti1_35">'Převáděné služby'!$M$36</definedName>
    <definedName name="FSpodrobnosti1_36">'Převáděné služby'!$M$37</definedName>
    <definedName name="FSpodrobnosti1_37">'Převáděné služby'!$M$38</definedName>
    <definedName name="FSpodrobnosti1_38">'Převáděné služby'!$M$39</definedName>
    <definedName name="FSpodrobnosti1_39">'Převáděné služby'!$M$40</definedName>
    <definedName name="FSpodrobnosti1_4">'Převáděné služby'!$M$5</definedName>
    <definedName name="FSpodrobnosti1_40">'Převáděné služby'!$M$41</definedName>
    <definedName name="FSpodrobnosti1_41">'Převáděné služby'!$M$42</definedName>
    <definedName name="FSpodrobnosti1_42">'Převáděné služby'!$M$43</definedName>
    <definedName name="FSpodrobnosti1_43">'Převáděné služby'!$M$44</definedName>
    <definedName name="FSpodrobnosti1_44">'Převáděné služby'!$M$45</definedName>
    <definedName name="FSpodrobnosti1_45">'Převáděné služby'!$M$46</definedName>
    <definedName name="FSpodrobnosti1_46">'Převáděné služby'!$M$47</definedName>
    <definedName name="FSpodrobnosti1_47">'Převáděné služby'!$M$48</definedName>
    <definedName name="FSpodrobnosti1_48">'Převáděné služby'!$M$49</definedName>
    <definedName name="FSpodrobnosti1_49">'Převáděné služby'!$M$50</definedName>
    <definedName name="FSpodrobnosti1_5">'Převáděné služby'!$M$6</definedName>
    <definedName name="FSpodrobnosti1_50">'Převáděné služby'!$M$51</definedName>
    <definedName name="FSpodrobnosti1_51">'Převáděné služby'!$M$52</definedName>
    <definedName name="FSpodrobnosti1_52">'Převáděné služby'!$M$53</definedName>
    <definedName name="FSpodrobnosti1_53">'Převáděné služby'!$M$54</definedName>
    <definedName name="FSpodrobnosti1_54">'Převáděné služby'!$M$55</definedName>
    <definedName name="FSpodrobnosti1_55">'Převáděné služby'!$M$56</definedName>
    <definedName name="FSpodrobnosti1_56">'Převáděné služby'!$M$57</definedName>
    <definedName name="FSpodrobnosti1_57">'Převáděné služby'!$M$58</definedName>
    <definedName name="FSpodrobnosti1_58">'Převáděné služby'!$M$59</definedName>
    <definedName name="FSpodrobnosti1_59">'Převáděné služby'!$M$60</definedName>
    <definedName name="FSpodrobnosti1_6">'Převáděné služby'!$M$7</definedName>
    <definedName name="FSpodrobnosti1_60">'Převáděné služby'!$M$61</definedName>
    <definedName name="FSpodrobnosti1_61">'Převáděné služby'!$M$62</definedName>
    <definedName name="FSpodrobnosti1_62">'Převáděné služby'!$M$63</definedName>
    <definedName name="FSpodrobnosti1_63">'Převáděné služby'!$M$64</definedName>
    <definedName name="FSpodrobnosti1_64">'Převáděné služby'!$M$65</definedName>
    <definedName name="FSpodrobnosti1_65">'Převáděné služby'!$M$66</definedName>
    <definedName name="FSpodrobnosti1_66">'Převáděné služby'!$M$67</definedName>
    <definedName name="FSpodrobnosti1_67">'Převáděné služby'!$M$68</definedName>
    <definedName name="FSpodrobnosti1_68">'Převáděné služby'!$M$69</definedName>
    <definedName name="FSpodrobnosti1_69">'Převáděné služby'!$M$70</definedName>
    <definedName name="FSpodrobnosti1_7">'Převáděné služby'!$M$8</definedName>
    <definedName name="FSpodrobnosti1_70">'Převáděné služby'!$M$71</definedName>
    <definedName name="FSpodrobnosti1_71">'Převáděné služby'!$M$72</definedName>
    <definedName name="FSpodrobnosti1_72">'Převáděné služby'!$M$73</definedName>
    <definedName name="FSpodrobnosti1_73">'Převáděné služby'!$M$74</definedName>
    <definedName name="FSpodrobnosti1_74">'Převáděné služby'!$M$75</definedName>
    <definedName name="FSpodrobnosti1_75">'Převáděné služby'!$M$76</definedName>
    <definedName name="FSpodrobnosti1_76">'Převáděné služby'!$M$77</definedName>
    <definedName name="FSpodrobnosti1_77">'Převáděné služby'!$M$78</definedName>
    <definedName name="FSpodrobnosti1_78">'Převáděné služby'!$M$79</definedName>
    <definedName name="FSpodrobnosti1_79">'Převáděné služby'!$M$80</definedName>
    <definedName name="FSpodrobnosti1_8">'Převáděné služby'!$M$9</definedName>
    <definedName name="FSpodrobnosti1_80">'Převáděné služby'!$M$81</definedName>
    <definedName name="FSpodrobnosti1_81">'Převáděné služby'!$M$82</definedName>
    <definedName name="FSpodrobnosti1_82">'Převáděné služby'!$M$83</definedName>
    <definedName name="FSpodrobnosti1_83">'Převáděné služby'!$M$84</definedName>
    <definedName name="FSpodrobnosti1_84">'Převáděné služby'!$M$85</definedName>
    <definedName name="FSpodrobnosti1_85">'Převáděné služby'!$M$86</definedName>
    <definedName name="FSpodrobnosti1_86">'Převáděné služby'!$M$87</definedName>
    <definedName name="FSpodrobnosti1_87">'Převáděné služby'!$M$88</definedName>
    <definedName name="FSpodrobnosti1_88">'Převáděné služby'!$M$89</definedName>
    <definedName name="FSpodrobnosti1_89">'Převáděné služby'!$M$90</definedName>
    <definedName name="FSpodrobnosti1_9">'Převáděné služby'!$M$10</definedName>
    <definedName name="FSpodrobnosti1_90">'Převáděné služby'!$M$91</definedName>
    <definedName name="FSpodrobnosti1_91">'Převáděné služby'!$M$92</definedName>
    <definedName name="FSpodrobnosti1_92">'Převáděné služby'!$M$93</definedName>
    <definedName name="FSpodrobnosti1_93">'Převáděné služby'!$M$94</definedName>
    <definedName name="FSpodrobnosti1_94">'Převáděné služby'!$M$95</definedName>
    <definedName name="FSpodrobnosti1_95">'Převáděné služby'!$M$96</definedName>
    <definedName name="FSpodrobnosti1_96">'Převáděné služby'!$M$97</definedName>
    <definedName name="FSpodrobnosti1_97">'Převáděné služby'!$M$98</definedName>
    <definedName name="FSpodrobnosti1_98">'Převáděné služby'!$M$99</definedName>
    <definedName name="FSpodrobnosti1_99">'Převáděné služby'!$M$100</definedName>
    <definedName name="FSpodrobnosti2_1">'Převáděné služby'!$N$2</definedName>
    <definedName name="FSpodrobnosti2_10">'Převáděné služby'!$N$11</definedName>
    <definedName name="FSpodrobnosti2_100">'Převáděné služby'!$N$101</definedName>
    <definedName name="FSpodrobnosti2_11">'Převáděné služby'!$N$12</definedName>
    <definedName name="FSpodrobnosti2_12">'Převáděné služby'!$N$13</definedName>
    <definedName name="FSpodrobnosti2_13">'Převáděné služby'!$N$14</definedName>
    <definedName name="FSpodrobnosti2_14">'Převáděné služby'!$N$15</definedName>
    <definedName name="FSpodrobnosti2_15">'Převáděné služby'!$N$16</definedName>
    <definedName name="FSpodrobnosti2_16">'Převáděné služby'!$N$17</definedName>
    <definedName name="FSpodrobnosti2_17">'Převáděné služby'!$N$18</definedName>
    <definedName name="FSpodrobnosti2_18">'Převáděné služby'!$N$19</definedName>
    <definedName name="FSpodrobnosti2_19">'Převáděné služby'!$N$20</definedName>
    <definedName name="FSpodrobnosti2_2">'Převáděné služby'!$N$3</definedName>
    <definedName name="FSpodrobnosti2_20">'Převáděné služby'!$N$21</definedName>
    <definedName name="FSpodrobnosti2_21">'Převáděné služby'!$N$22</definedName>
    <definedName name="FSpodrobnosti2_22">'Převáděné služby'!$N$23</definedName>
    <definedName name="FSpodrobnosti2_23">'Převáděné služby'!$N$24</definedName>
    <definedName name="FSpodrobnosti2_24">'Převáděné služby'!$N$25</definedName>
    <definedName name="FSpodrobnosti2_25">'Převáděné služby'!$N$26</definedName>
    <definedName name="FSpodrobnosti2_26">'Převáděné služby'!$N$27</definedName>
    <definedName name="FSpodrobnosti2_27">'Převáděné služby'!$N$28</definedName>
    <definedName name="FSpodrobnosti2_28">'Převáděné služby'!$N$29</definedName>
    <definedName name="FSpodrobnosti2_29">'Převáděné služby'!$N$30</definedName>
    <definedName name="FSpodrobnosti2_3">'Převáděné služby'!$N$4</definedName>
    <definedName name="FSpodrobnosti2_30">'Převáděné služby'!$N$31</definedName>
    <definedName name="FSpodrobnosti2_31">'Převáděné služby'!$N$32</definedName>
    <definedName name="FSpodrobnosti2_32">'Převáděné služby'!$N$33</definedName>
    <definedName name="FSpodrobnosti2_33">'Převáděné služby'!$N$34</definedName>
    <definedName name="FSpodrobnosti2_34">'Převáděné služby'!$N$35</definedName>
    <definedName name="FSpodrobnosti2_35">'Převáděné služby'!$N$36</definedName>
    <definedName name="FSpodrobnosti2_36">'Převáděné služby'!$N$37</definedName>
    <definedName name="FSpodrobnosti2_37">'Převáděné služby'!$N$38</definedName>
    <definedName name="FSpodrobnosti2_38">'Převáděné služby'!$N$39</definedName>
    <definedName name="FSpodrobnosti2_39">'Převáděné služby'!$N$40</definedName>
    <definedName name="FSpodrobnosti2_4">'Převáděné služby'!$N$5</definedName>
    <definedName name="FSpodrobnosti2_40">'Převáděné služby'!$N$41</definedName>
    <definedName name="FSpodrobnosti2_41">'Převáděné služby'!$N$42</definedName>
    <definedName name="FSpodrobnosti2_42">'Převáděné služby'!$N$43</definedName>
    <definedName name="FSpodrobnosti2_43">'Převáděné služby'!$N$44</definedName>
    <definedName name="FSpodrobnosti2_44">'Převáděné služby'!$N$45</definedName>
    <definedName name="FSpodrobnosti2_45">'Převáděné služby'!$N$46</definedName>
    <definedName name="FSpodrobnosti2_46">'Převáděné služby'!$N$47</definedName>
    <definedName name="FSpodrobnosti2_47">'Převáděné služby'!$N$48</definedName>
    <definedName name="FSpodrobnosti2_48">'Převáděné služby'!$N$49</definedName>
    <definedName name="FSpodrobnosti2_49">'Převáděné služby'!$N$50</definedName>
    <definedName name="FSpodrobnosti2_5">'Převáděné služby'!$N$6</definedName>
    <definedName name="FSpodrobnosti2_50">'Převáděné služby'!$N$51</definedName>
    <definedName name="FSpodrobnosti2_51">'Převáděné služby'!$N$52</definedName>
    <definedName name="FSpodrobnosti2_52">'Převáděné služby'!$N$53</definedName>
    <definedName name="FSpodrobnosti2_53">'Převáděné služby'!$N$54</definedName>
    <definedName name="FSpodrobnosti2_54">'Převáděné služby'!$N$55</definedName>
    <definedName name="FSpodrobnosti2_55">'Převáděné služby'!$N$56</definedName>
    <definedName name="FSpodrobnosti2_56">'Převáděné služby'!$N$57</definedName>
    <definedName name="FSpodrobnosti2_57">'Převáděné služby'!$N$58</definedName>
    <definedName name="FSpodrobnosti2_58">'Převáděné služby'!$N$59</definedName>
    <definedName name="FSpodrobnosti2_59">'Převáděné služby'!$N$60</definedName>
    <definedName name="FSpodrobnosti2_6">'Převáděné služby'!$N$7</definedName>
    <definedName name="FSpodrobnosti2_60">'Převáděné služby'!$N$61</definedName>
    <definedName name="FSpodrobnosti2_61">'Převáděné služby'!$N$62</definedName>
    <definedName name="FSpodrobnosti2_62">'Převáděné služby'!$N$63</definedName>
    <definedName name="FSpodrobnosti2_63">'Převáděné služby'!$N$64</definedName>
    <definedName name="FSpodrobnosti2_64">'Převáděné služby'!$N$65</definedName>
    <definedName name="FSpodrobnosti2_65">'Převáděné služby'!$N$66</definedName>
    <definedName name="FSpodrobnosti2_66">'Převáděné služby'!$N$67</definedName>
    <definedName name="FSpodrobnosti2_67">'Převáděné služby'!$N$68</definedName>
    <definedName name="FSpodrobnosti2_68">'Převáděné služby'!$N$69</definedName>
    <definedName name="FSpodrobnosti2_69">'Převáděné služby'!$N$70</definedName>
    <definedName name="FSpodrobnosti2_7">'Převáděné služby'!$N$8</definedName>
    <definedName name="FSpodrobnosti2_70">'Převáděné služby'!$N$71</definedName>
    <definedName name="FSpodrobnosti2_71">'Převáděné služby'!$N$72</definedName>
    <definedName name="FSpodrobnosti2_72">'Převáděné služby'!$N$73</definedName>
    <definedName name="FSpodrobnosti2_73">'Převáděné služby'!$N$74</definedName>
    <definedName name="FSpodrobnosti2_74">'Převáděné služby'!$N$75</definedName>
    <definedName name="FSpodrobnosti2_75">'Převáděné služby'!$N$76</definedName>
    <definedName name="FSpodrobnosti2_76">'Převáděné služby'!$N$77</definedName>
    <definedName name="FSpodrobnosti2_77">'Převáděné služby'!$N$78</definedName>
    <definedName name="FSpodrobnosti2_78">'Převáděné služby'!$N$79</definedName>
    <definedName name="FSpodrobnosti2_79">'Převáděné služby'!$N$80</definedName>
    <definedName name="FSpodrobnosti2_8">'Převáděné služby'!$N$9</definedName>
    <definedName name="FSpodrobnosti2_80">'Převáděné služby'!$N$81</definedName>
    <definedName name="FSpodrobnosti2_81">'Převáděné služby'!$N$82</definedName>
    <definedName name="FSpodrobnosti2_82">'Převáděné služby'!$N$83</definedName>
    <definedName name="FSpodrobnosti2_83">'Převáděné služby'!$N$84</definedName>
    <definedName name="FSpodrobnosti2_84">'Převáděné služby'!$N$85</definedName>
    <definedName name="FSpodrobnosti2_85">'Převáděné služby'!$N$86</definedName>
    <definedName name="FSpodrobnosti2_86">'Převáděné služby'!$N$87</definedName>
    <definedName name="FSpodrobnosti2_87">'Převáděné služby'!$N$88</definedName>
    <definedName name="FSpodrobnosti2_88">'Převáděné služby'!$N$89</definedName>
    <definedName name="FSpodrobnosti2_89">'Převáděné služby'!$N$90</definedName>
    <definedName name="FSpodrobnosti2_9">'Převáděné služby'!$N$10</definedName>
    <definedName name="FSpodrobnosti2_90">'Převáděné služby'!$N$91</definedName>
    <definedName name="FSpodrobnosti2_91">'Převáděné služby'!$N$92</definedName>
    <definedName name="FSpodrobnosti2_92">'Převáděné služby'!$N$93</definedName>
    <definedName name="FSpodrobnosti2_93">'Převáděné služby'!$N$94</definedName>
    <definedName name="FSpodrobnosti2_94">'Převáděné služby'!$N$95</definedName>
    <definedName name="FSpodrobnosti2_95">'Převáděné služby'!$N$96</definedName>
    <definedName name="FSpodrobnosti2_96">'Převáděné služby'!$N$97</definedName>
    <definedName name="FSpodrobnosti2_97">'Převáděné služby'!$N$98</definedName>
    <definedName name="FSpodrobnosti2_98">'Převáděné služby'!$N$99</definedName>
    <definedName name="FSpodrobnosti2_99">'Převáděné služby'!$N$100</definedName>
    <definedName name="GDPR_FO">'Převod účastnické smlouvy'!$A$97</definedName>
    <definedName name="GDPR_FO_3ST">'Převod účastnické smlouvy'!$A$98</definedName>
    <definedName name="GDPR_FO_3ST_N">'Převáděné služby'!$AK$1</definedName>
    <definedName name="GDPR_FO_N">'Převáděné služby'!$AJ$1</definedName>
    <definedName name="HesloProBlok">'Převáděné služby'!$AG$1</definedName>
    <definedName name="HesloProBLok_1">'Převáděné služby'!$AG$2</definedName>
    <definedName name="HesloProBLok_10">'Převáděné služby'!$AG$11</definedName>
    <definedName name="HesloProBLok_100">'Převáděné služby'!$AG$101</definedName>
    <definedName name="HesloProBLok_11">'Převáděné služby'!$AG$12</definedName>
    <definedName name="HesloProBLok_12">'Převáděné služby'!$AG$13</definedName>
    <definedName name="HesloProBLok_13">'Převáděné služby'!$AG$14</definedName>
    <definedName name="HesloProBLok_14">'Převáděné služby'!$AG$15</definedName>
    <definedName name="HesloProBLok_15">'Převáděné služby'!$AG$16</definedName>
    <definedName name="HesloProBLok_16">'Převáděné služby'!$AG$17</definedName>
    <definedName name="HesloProBLok_17">'Převáděné služby'!$AG$18</definedName>
    <definedName name="HesloProBLok_18">'Převáděné služby'!$AG$19</definedName>
    <definedName name="HesloProBLok_19">'Převáděné služby'!$AG$20</definedName>
    <definedName name="HesloProBLok_2">'Převáděné služby'!$AG$3</definedName>
    <definedName name="HesloProBLok_20">'Převáděné služby'!$AG$21</definedName>
    <definedName name="HesloProBLok_21">'Převáděné služby'!$AG$22</definedName>
    <definedName name="HesloProBLok_22">'Převáděné služby'!$AG$23</definedName>
    <definedName name="HesloProBLok_23">'Převáděné služby'!$AG$24</definedName>
    <definedName name="HesloProBLok_24">'Převáděné služby'!$AG$25</definedName>
    <definedName name="HesloProBLok_25">'Převáděné služby'!$AG$26</definedName>
    <definedName name="HesloProBLok_26">'Převáděné služby'!$AG$27</definedName>
    <definedName name="HesloProBLok_27">'Převáděné služby'!$AG$28</definedName>
    <definedName name="HesloProBLok_28">'Převáděné služby'!$AG$29</definedName>
    <definedName name="HesloProBLok_29">'Převáděné služby'!$AG$30</definedName>
    <definedName name="HesloProBLok_3">'Převáděné služby'!$AG$4</definedName>
    <definedName name="HesloProBLok_30">'Převáděné služby'!$AG$31</definedName>
    <definedName name="HesloProBLok_31">'Převáděné služby'!$AG$32</definedName>
    <definedName name="HesloProBLok_32">'Převáděné služby'!$AG$33</definedName>
    <definedName name="HesloProBLok_33">'Převáděné služby'!$AG$34</definedName>
    <definedName name="HesloProBLok_34">'Převáděné služby'!$AG$35</definedName>
    <definedName name="HesloProBLok_35">'Převáděné služby'!$AG$36</definedName>
    <definedName name="HesloProBLok_36">'Převáděné služby'!$AG$37</definedName>
    <definedName name="HesloProBLok_37">'Převáděné služby'!$AG$38</definedName>
    <definedName name="HesloProBLok_38">'Převáděné služby'!$AG$39</definedName>
    <definedName name="HesloProBLok_39">'Převáděné služby'!$AG$40</definedName>
    <definedName name="HesloProBLok_4">'Převáděné služby'!$AG$5</definedName>
    <definedName name="HesloProBLok_40">'Převáděné služby'!$AG$41</definedName>
    <definedName name="HesloProBLok_41">'Převáděné služby'!$AG$42</definedName>
    <definedName name="HesloProBLok_42">'Převáděné služby'!$AG$43</definedName>
    <definedName name="HesloProBLok_43">'Převáděné služby'!$AG$44</definedName>
    <definedName name="HesloProBLok_44">'Převáděné služby'!$AG$45</definedName>
    <definedName name="HesloProBLok_45">'Převáděné služby'!$AG$46</definedName>
    <definedName name="HesloProBLok_46">'Převáděné služby'!$AG$47</definedName>
    <definedName name="HesloProBLok_47">'Převáděné služby'!$AG$48</definedName>
    <definedName name="HesloProBLok_48">'Převáděné služby'!$AG$49</definedName>
    <definedName name="HesloProBLok_49">'Převáděné služby'!$AG$50</definedName>
    <definedName name="HesloProBLok_5">'Převáděné služby'!$AG$6</definedName>
    <definedName name="HesloProBLok_50">'Převáděné služby'!$AG$51</definedName>
    <definedName name="HesloProBLok_51">'Převáděné služby'!$AG$52</definedName>
    <definedName name="HesloProBLok_52">'Převáděné služby'!$AG$53</definedName>
    <definedName name="HesloProBLok_53">'Převáděné služby'!$AG$54</definedName>
    <definedName name="HesloProBLok_54">'Převáděné služby'!$AG$55</definedName>
    <definedName name="HesloProBLok_55">'Převáděné služby'!$AG$56</definedName>
    <definedName name="HesloProBLok_56">'Převáděné služby'!$AG$57</definedName>
    <definedName name="HesloProBLok_57">'Převáděné služby'!$AG$58</definedName>
    <definedName name="HesloProBLok_58">'Převáděné služby'!$AG$59</definedName>
    <definedName name="HesloProBLok_59">'Převáděné služby'!$AG$60</definedName>
    <definedName name="HesloProBLok_6">'Převáděné služby'!$AG$7</definedName>
    <definedName name="HesloProBLok_60">'Převáděné služby'!$AG$61</definedName>
    <definedName name="HesloProBLok_61">'Převáděné služby'!$AG$62</definedName>
    <definedName name="HesloProBLok_62">'Převáděné služby'!$AG$63</definedName>
    <definedName name="HesloProBLok_63">'Převáděné služby'!$AG$64</definedName>
    <definedName name="HesloProBLok_64">'Převáděné služby'!$AG$65</definedName>
    <definedName name="HesloProBLok_65">'Převáděné služby'!$AG$66</definedName>
    <definedName name="HesloProBLok_66">'Převáděné služby'!$AG$67</definedName>
    <definedName name="HesloProBLok_67">'Převáděné služby'!$AG$68</definedName>
    <definedName name="HesloProBLok_68">'Převáděné služby'!$AG$69</definedName>
    <definedName name="HesloProBLok_69">'Převáděné služby'!$AG$70</definedName>
    <definedName name="HesloProBLok_7">'Převáděné služby'!$AG$8</definedName>
    <definedName name="HesloProBLok_70">'Převáděné služby'!$AG$71</definedName>
    <definedName name="HesloProBLok_71">'Převáděné služby'!$AG$72</definedName>
    <definedName name="HesloProBLok_72">'Převáděné služby'!$AG$73</definedName>
    <definedName name="HesloProBLok_73">'Převáděné služby'!$AG$74</definedName>
    <definedName name="HesloProBLok_74">'Převáděné služby'!$AG$75</definedName>
    <definedName name="HesloProBLok_75">'Převáděné služby'!$AG$76</definedName>
    <definedName name="HesloProBLok_76">'Převáděné služby'!$AG$77</definedName>
    <definedName name="HesloProBLok_77">'Převáděné služby'!$AG$78</definedName>
    <definedName name="HesloProBLok_78">'Převáděné služby'!$AG$79</definedName>
    <definedName name="HesloProBLok_79">'Převáděné služby'!$AG$80</definedName>
    <definedName name="HesloProBLok_8">'Převáděné služby'!$AG$9</definedName>
    <definedName name="HesloProBLok_80">'Převáděné služby'!$AG$81</definedName>
    <definedName name="HesloProBLok_81">'Převáděné služby'!$AG$82</definedName>
    <definedName name="HesloProBLok_82">'Převáděné služby'!$AG$83</definedName>
    <definedName name="HesloProBLok_83">'Převáděné služby'!$AG$84</definedName>
    <definedName name="HesloProBLok_84">'Převáděné služby'!$AG$85</definedName>
    <definedName name="HesloProBLok_85">'Převáděné služby'!$AG$86</definedName>
    <definedName name="HesloProBLok_86">'Převáděné služby'!$AG$87</definedName>
    <definedName name="HesloProBLok_87">'Převáděné služby'!$AG$88</definedName>
    <definedName name="HesloProBLok_88">'Převáděné služby'!$AG$89</definedName>
    <definedName name="HesloProBLok_89">'Převáděné služby'!$AG$90</definedName>
    <definedName name="HesloProBLok_9">'Převáděné služby'!$AG$10</definedName>
    <definedName name="HesloProBLok_90">'Převáděné služby'!$AG$91</definedName>
    <definedName name="HesloProBLok_91">'Převáděné služby'!$AG$92</definedName>
    <definedName name="HesloProBLok_92">'Převáděné služby'!$AG$93</definedName>
    <definedName name="HesloProBLok_93">'Převáděné služby'!$AG$94</definedName>
    <definedName name="HesloProBLok_94">'Převáděné služby'!$AG$95</definedName>
    <definedName name="HesloProBLok_95">'Převáděné služby'!$AG$96</definedName>
    <definedName name="HesloProBLok_96">'Převáděné služby'!$AG$97</definedName>
    <definedName name="HesloProBLok_97">'Převáděné služby'!$AG$98</definedName>
    <definedName name="HesloProBLok_98">'Převáděné služby'!$AG$99</definedName>
    <definedName name="HesloProBLok_99">'Převáděné služby'!$AG$100</definedName>
    <definedName name="hlasovka">helpsheet!$U$2:$U$4</definedName>
    <definedName name="Check">'Převáděné služby'!$B$102</definedName>
    <definedName name="Check_code">'Převod účastnické smlouvy'!$G$134</definedName>
    <definedName name="CheckPriloha2">'Nové Fakturační Skupiny'!$T$1</definedName>
    <definedName name="ID1_lst">helpsheet!$BL$2:$BL$6</definedName>
    <definedName name="ID2_lst">helpsheet!$BM$2:$BM$17</definedName>
    <definedName name="JmenoKontakt">'Nové Fakturační Skupiny'!$C$1</definedName>
    <definedName name="JmenoKontakt_1">'Nové Fakturační Skupiny'!$C$2</definedName>
    <definedName name="JmenoKontakt_10">'Nové Fakturační Skupiny'!$C$11</definedName>
    <definedName name="JmenoKontakt_11">'Nové Fakturační Skupiny'!$C$12</definedName>
    <definedName name="JmenoKontakt_12">'Nové Fakturační Skupiny'!$C$13</definedName>
    <definedName name="JmenoKontakt_13">'Nové Fakturační Skupiny'!$C$14</definedName>
    <definedName name="JmenoKontakt_14">'Nové Fakturační Skupiny'!$C$15</definedName>
    <definedName name="JmenoKontakt_15">'Nové Fakturační Skupiny'!$C$16</definedName>
    <definedName name="JmenoKontakt_16">'Nové Fakturační Skupiny'!$C$17</definedName>
    <definedName name="JmenoKontakt_17">'Nové Fakturační Skupiny'!$C$18</definedName>
    <definedName name="JmenoKontakt_18">'Nové Fakturační Skupiny'!$C$19</definedName>
    <definedName name="JmenoKontakt_19">'Nové Fakturační Skupiny'!$C$20</definedName>
    <definedName name="JmenoKontakt_2">'Nové Fakturační Skupiny'!$C$3</definedName>
    <definedName name="JmenoKontakt_20">'Nové Fakturační Skupiny'!$C$21</definedName>
    <definedName name="JmenoKontakt_3">'Nové Fakturační Skupiny'!$C$4</definedName>
    <definedName name="JmenoKontakt_4">'Nové Fakturační Skupiny'!$C$5</definedName>
    <definedName name="JmenoKontakt_5">'Nové Fakturační Skupiny'!$C$6</definedName>
    <definedName name="JmenoKontakt_6">'Nové Fakturační Skupiny'!$C$7</definedName>
    <definedName name="JmenoKontakt_7">'Nové Fakturační Skupiny'!$C$8</definedName>
    <definedName name="JmenoKontakt_8">'Nové Fakturační Skupiny'!$C$9</definedName>
    <definedName name="JmenoKontakt_9">'Nové Fakturační Skupiny'!$C$10</definedName>
    <definedName name="KAT">helpsheet!$C$2:$C$30</definedName>
    <definedName name="KAT_2">helpsheet!$E$2:$E$1107</definedName>
    <definedName name="KodBanky">'Nové Fakturační Skupiny'!$M$1</definedName>
    <definedName name="KodBanky_1">'Nové Fakturační Skupiny'!$M$2</definedName>
    <definedName name="KodBanky_10">'Nové Fakturační Skupiny'!$M$11</definedName>
    <definedName name="KodBanky_11">'Nové Fakturační Skupiny'!$M$12</definedName>
    <definedName name="KodBanky_12">'Nové Fakturační Skupiny'!$M$13</definedName>
    <definedName name="KodBanky_13">'Nové Fakturační Skupiny'!$M$14</definedName>
    <definedName name="KodBanky_14">'Nové Fakturační Skupiny'!$M$15</definedName>
    <definedName name="KodBanky_15">'Nové Fakturační Skupiny'!$M$16</definedName>
    <definedName name="KodBanky_16">'Nové Fakturační Skupiny'!$M$17</definedName>
    <definedName name="KodBanky_17">'Nové Fakturační Skupiny'!$M$18</definedName>
    <definedName name="KodBanky_18">'Nové Fakturační Skupiny'!$M$19</definedName>
    <definedName name="KodBanky_19">'Nové Fakturační Skupiny'!$M$20</definedName>
    <definedName name="KodBanky_2">'Nové Fakturační Skupiny'!$M$3</definedName>
    <definedName name="KodBanky_20">'Nové Fakturační Skupiny'!$M$21</definedName>
    <definedName name="KodBanky_3">'Nové Fakturační Skupiny'!$M$4</definedName>
    <definedName name="KodBanky_4">'Nové Fakturační Skupiny'!$M$5</definedName>
    <definedName name="KodBanky_5">'Nové Fakturační Skupiny'!$M$6</definedName>
    <definedName name="KodBanky_6">'Nové Fakturační Skupiny'!$M$7</definedName>
    <definedName name="KodBanky_7">'Nové Fakturační Skupiny'!$M$8</definedName>
    <definedName name="KodBanky_8">'Nové Fakturační Skupiny'!$M$9</definedName>
    <definedName name="KodBanky_9">'Nové Fakturační Skupiny'!$M$10</definedName>
    <definedName name="Kontakt_role_opt">helpsheet!$BN$2:$BN$3</definedName>
    <definedName name="KontrolaP1">'Převod účastnické smlouvy'!$B$58</definedName>
    <definedName name="kuryr">'Převod účastnické smlouvy'!#REF!</definedName>
    <definedName name="Limit">'Nové Fakturační Skupiny'!$N$1</definedName>
    <definedName name="Limit_1">'Nové Fakturační Skupiny'!$N$2</definedName>
    <definedName name="Limit_10">'Nové Fakturační Skupiny'!$N$11</definedName>
    <definedName name="Limit_11">'Nové Fakturační Skupiny'!$N$12</definedName>
    <definedName name="Limit_12">'Nové Fakturační Skupiny'!$N$13</definedName>
    <definedName name="Limit_13">'Nové Fakturační Skupiny'!$N$14</definedName>
    <definedName name="Limit_14">'Nové Fakturační Skupiny'!$N$15</definedName>
    <definedName name="Limit_15">'Nové Fakturační Skupiny'!$N$16</definedName>
    <definedName name="Limit_16">'Nové Fakturační Skupiny'!$N$17</definedName>
    <definedName name="Limit_17">'Nové Fakturační Skupiny'!$N$18</definedName>
    <definedName name="Limit_18">'Nové Fakturační Skupiny'!$N$19</definedName>
    <definedName name="Limit_19">'Nové Fakturační Skupiny'!$N$20</definedName>
    <definedName name="Limit_2">'Nové Fakturační Skupiny'!$N$3</definedName>
    <definedName name="Limit_20">'Nové Fakturační Skupiny'!$N$21</definedName>
    <definedName name="Limit_3">'Nové Fakturační Skupiny'!$N$4</definedName>
    <definedName name="Limit_4">'Nové Fakturační Skupiny'!$N$5</definedName>
    <definedName name="Limit_5">'Nové Fakturační Skupiny'!$N$6</definedName>
    <definedName name="Limit_6">'Nové Fakturační Skupiny'!$N$7</definedName>
    <definedName name="Limit_7">'Nové Fakturační Skupiny'!$N$8</definedName>
    <definedName name="Limit_8">'Nové Fakturační Skupiny'!$N$9</definedName>
    <definedName name="Limit_9">'Nové Fakturační Skupiny'!$N$10</definedName>
    <definedName name="lst_nationality">helpsheet!$AS$2:$AS$255</definedName>
    <definedName name="lst_pravni_subj">helpsheet!$AQ$2:$AQ$4</definedName>
    <definedName name="lstZakazanePiny">helpsheet!$AL$2:$AL$25</definedName>
    <definedName name="Mesto">'Nové Fakturační Skupiny'!$H$1</definedName>
    <definedName name="Mesto_1">'Nové Fakturační Skupiny'!$H$2</definedName>
    <definedName name="Mesto_10">'Nové Fakturační Skupiny'!$H$11</definedName>
    <definedName name="Mesto_11">'Nové Fakturační Skupiny'!$H$12</definedName>
    <definedName name="Mesto_12">'Nové Fakturační Skupiny'!$H$13</definedName>
    <definedName name="Mesto_13">'Nové Fakturační Skupiny'!$H$14</definedName>
    <definedName name="Mesto_14">'Nové Fakturační Skupiny'!$H$15</definedName>
    <definedName name="Mesto_15">'Nové Fakturační Skupiny'!$H$16</definedName>
    <definedName name="Mesto_16">'Nové Fakturační Skupiny'!$H$17</definedName>
    <definedName name="Mesto_17">'Nové Fakturační Skupiny'!$H$18</definedName>
    <definedName name="Mesto_18">'Nové Fakturační Skupiny'!$H$19</definedName>
    <definedName name="Mesto_19">'Nové Fakturační Skupiny'!$H$20</definedName>
    <definedName name="Mesto_2">'Nové Fakturační Skupiny'!$H$3</definedName>
    <definedName name="Mesto_20">'Nové Fakturační Skupiny'!$H$21</definedName>
    <definedName name="Mesto_3">'Nové Fakturační Skupiny'!$H$4</definedName>
    <definedName name="Mesto_4">'Nové Fakturační Skupiny'!$H$5</definedName>
    <definedName name="Mesto_5">'Nové Fakturační Skupiny'!$H$6</definedName>
    <definedName name="Mesto_6">'Nové Fakturační Skupiny'!$H$7</definedName>
    <definedName name="Mesto_7">'Nové Fakturační Skupiny'!$H$8</definedName>
    <definedName name="Mesto_8">'Nové Fakturační Skupiny'!$H$9</definedName>
    <definedName name="Mesto_9">'Nové Fakturační Skupiny'!$H$10</definedName>
    <definedName name="MKTapporove">'Převod účastnické smlouvy'!#REF!</definedName>
    <definedName name="MKTapporove_FO">'Převod účastnické smlouvy'!$A$95</definedName>
    <definedName name="MKTapporove_FO_N">'Převáděné služby'!$AL$1</definedName>
    <definedName name="MKTapporove_PO">'Převod účastnické smlouvy'!$A$96</definedName>
    <definedName name="MMS">'Převáděné služby'!$AA$1</definedName>
    <definedName name="MMS_1">'Převáděné služby'!$AA$2</definedName>
    <definedName name="MMS_10">'Převáděné služby'!$AA$11</definedName>
    <definedName name="MMS_100">'Převáděné služby'!$AA$101</definedName>
    <definedName name="MMS_11">'Převáděné služby'!$AA$12</definedName>
    <definedName name="MMS_12">'Převáděné služby'!$AA$13</definedName>
    <definedName name="MMS_13">'Převáděné služby'!$AA$14</definedName>
    <definedName name="MMS_14">'Převáděné služby'!$AA$15</definedName>
    <definedName name="MMS_15">'Převáděné služby'!$AA$16</definedName>
    <definedName name="MMS_16">'Převáděné služby'!$AA$17</definedName>
    <definedName name="MMS_17">'Převáděné služby'!$AA$18</definedName>
    <definedName name="MMS_18">'Převáděné služby'!$AA$19</definedName>
    <definedName name="MMS_19">'Převáděné služby'!$AA$20</definedName>
    <definedName name="MMS_2">'Převáděné služby'!$AA$3</definedName>
    <definedName name="MMS_20">'Převáděné služby'!$AA$21</definedName>
    <definedName name="MMS_21">'Převáděné služby'!$AA$22</definedName>
    <definedName name="MMS_22">'Převáděné služby'!$AA$23</definedName>
    <definedName name="MMS_23">'Převáděné služby'!$AA$24</definedName>
    <definedName name="MMS_24">'Převáděné služby'!$AA$25</definedName>
    <definedName name="MMS_25">'Převáděné služby'!$AA$26</definedName>
    <definedName name="MMS_26">'Převáděné služby'!$AA$27</definedName>
    <definedName name="MMS_27">'Převáděné služby'!$AA$28</definedName>
    <definedName name="MMS_28">'Převáděné služby'!$AA$29</definedName>
    <definedName name="MMS_29">'Převáděné služby'!$AA$30</definedName>
    <definedName name="MMS_3">'Převáděné služby'!$AA$4</definedName>
    <definedName name="MMS_30">'Převáděné služby'!$AA$31</definedName>
    <definedName name="MMS_31">'Převáděné služby'!$AA$32</definedName>
    <definedName name="MMS_32">'Převáděné služby'!$AA$33</definedName>
    <definedName name="MMS_33">'Převáděné služby'!$AA$34</definedName>
    <definedName name="MMS_34">'Převáděné služby'!$AA$35</definedName>
    <definedName name="MMS_35">'Převáděné služby'!$AA$36</definedName>
    <definedName name="MMS_36">'Převáděné služby'!$AA$37</definedName>
    <definedName name="MMS_37">'Převáděné služby'!$AA$38</definedName>
    <definedName name="MMS_38">'Převáděné služby'!$AA$39</definedName>
    <definedName name="MMS_39">'Převáděné služby'!$AA$40</definedName>
    <definedName name="MMS_4">'Převáděné služby'!$AA$5</definedName>
    <definedName name="MMS_40">'Převáděné služby'!$AA$41</definedName>
    <definedName name="MMS_41">'Převáděné služby'!$AA$42</definedName>
    <definedName name="MMS_42">'Převáděné služby'!$AA$43</definedName>
    <definedName name="MMS_43">'Převáděné služby'!$AA$44</definedName>
    <definedName name="MMS_44">'Převáděné služby'!$AA$45</definedName>
    <definedName name="MMS_45">'Převáděné služby'!$AA$46</definedName>
    <definedName name="MMS_46">'Převáděné služby'!$AA$47</definedName>
    <definedName name="MMS_47">'Převáděné služby'!$AA$48</definedName>
    <definedName name="MMS_48">'Převáděné služby'!$AA$49</definedName>
    <definedName name="MMS_49">'Převáděné služby'!$AA$50</definedName>
    <definedName name="MMS_5">'Převáděné služby'!$AA$6</definedName>
    <definedName name="MMS_50">'Převáděné služby'!$AA$51</definedName>
    <definedName name="MMS_51">'Převáděné služby'!$AA$52</definedName>
    <definedName name="MMS_52">'Převáděné služby'!$AA$53</definedName>
    <definedName name="MMS_53">'Převáděné služby'!$AA$54</definedName>
    <definedName name="MMS_54">'Převáděné služby'!$AA$55</definedName>
    <definedName name="MMS_55">'Převáděné služby'!$AA$56</definedName>
    <definedName name="MMS_56">'Převáděné služby'!$AA$57</definedName>
    <definedName name="MMS_57">'Převáděné služby'!$AA$58</definedName>
    <definedName name="MMS_58">'Převáděné služby'!$AA$59</definedName>
    <definedName name="MMS_59">'Převáděné služby'!$AA$60</definedName>
    <definedName name="MMS_6">'Převáděné služby'!$AA$7</definedName>
    <definedName name="MMS_60">'Převáděné služby'!$AA$61</definedName>
    <definedName name="MMS_61">'Převáděné služby'!$AA$62</definedName>
    <definedName name="MMS_62">'Převáděné služby'!$AA$63</definedName>
    <definedName name="MMS_63">'Převáděné služby'!$AA$64</definedName>
    <definedName name="MMS_64">'Převáděné služby'!$AA$65</definedName>
    <definedName name="MMS_65">'Převáděné služby'!$AA$66</definedName>
    <definedName name="MMS_66">'Převáděné služby'!$AA$67</definedName>
    <definedName name="MMS_67">'Převáděné služby'!$AA$68</definedName>
    <definedName name="MMS_68">'Převáděné služby'!$AA$69</definedName>
    <definedName name="MMS_69">'Převáděné služby'!$AA$70</definedName>
    <definedName name="MMS_7">'Převáděné služby'!$AA$8</definedName>
    <definedName name="MMS_70">'Převáděné služby'!$AA$71</definedName>
    <definedName name="MMS_71">'Převáděné služby'!$AA$72</definedName>
    <definedName name="MMS_72">'Převáděné služby'!$AA$73</definedName>
    <definedName name="MMS_73">'Převáděné služby'!$AA$74</definedName>
    <definedName name="MMS_74">'Převáděné služby'!$AA$75</definedName>
    <definedName name="MMS_75">'Převáděné služby'!$AA$76</definedName>
    <definedName name="MMS_76">'Převáděné služby'!$AA$77</definedName>
    <definedName name="MMS_77">'Převáděné služby'!$AA$78</definedName>
    <definedName name="MMS_78">'Převáděné služby'!$AA$79</definedName>
    <definedName name="MMS_79">'Převáděné služby'!$AA$80</definedName>
    <definedName name="MMS_8">'Převáděné služby'!$AA$9</definedName>
    <definedName name="MMS_80">'Převáděné služby'!$AA$81</definedName>
    <definedName name="MMS_81">'Převáděné služby'!$AA$82</definedName>
    <definedName name="MMS_82">'Převáděné služby'!$AA$83</definedName>
    <definedName name="MMS_83">'Převáděné služby'!$AA$84</definedName>
    <definedName name="MMS_84">'Převáděné služby'!$AA$85</definedName>
    <definedName name="MMS_85">'Převáděné služby'!$AA$86</definedName>
    <definedName name="MMS_86">'Převáděné služby'!$AA$87</definedName>
    <definedName name="MMS_87">'Převáděné služby'!$AA$88</definedName>
    <definedName name="MMS_88">'Převáděné služby'!$AA$89</definedName>
    <definedName name="MMS_89">'Převáděné služby'!$AA$90</definedName>
    <definedName name="MMS_9">'Převáděné služby'!$AA$10</definedName>
    <definedName name="MMS_90">'Převáděné služby'!$AA$91</definedName>
    <definedName name="MMS_91">'Převáděné služby'!$AA$92</definedName>
    <definedName name="MMS_92">'Převáděné služby'!$AA$93</definedName>
    <definedName name="MMS_93">'Převáděné služby'!$AA$94</definedName>
    <definedName name="MMS_94">'Převáděné služby'!$AA$95</definedName>
    <definedName name="MMS_95">'Převáděné služby'!$AA$96</definedName>
    <definedName name="MMS_96">'Převáděné služby'!$AA$97</definedName>
    <definedName name="MMS_97">'Převáděné služby'!$AA$98</definedName>
    <definedName name="MMS_98">'Převáděné služby'!$AA$99</definedName>
    <definedName name="MMS_99">'Převáděné služby'!$AA$100</definedName>
    <definedName name="navigace">'Převáděné služby'!$AJ$1</definedName>
    <definedName name="NazevFS">'Nové Fakturační Skupiny'!$B$1</definedName>
    <definedName name="NazevFS_1">'Nové Fakturační Skupiny'!$B$2</definedName>
    <definedName name="NazevFS_10">'Nové Fakturační Skupiny'!$B$11</definedName>
    <definedName name="NazevFS_11">'Nové Fakturační Skupiny'!$B$12</definedName>
    <definedName name="NazevFS_12">'Nové Fakturační Skupiny'!$B$13</definedName>
    <definedName name="NazevFS_13">'Nové Fakturační Skupiny'!$B$14</definedName>
    <definedName name="NazevFS_14">'Nové Fakturační Skupiny'!$B$15</definedName>
    <definedName name="NazevFS_15">'Nové Fakturační Skupiny'!$B$16</definedName>
    <definedName name="NazevFS_16">'Nové Fakturační Skupiny'!$B$17</definedName>
    <definedName name="NazevFS_17">'Nové Fakturační Skupiny'!$B$18</definedName>
    <definedName name="NazevFS_18">'Nové Fakturační Skupiny'!$B$19</definedName>
    <definedName name="NazevFS_19">'Nové Fakturační Skupiny'!$B$20</definedName>
    <definedName name="NazevFS_2">'Nové Fakturační Skupiny'!$B$3</definedName>
    <definedName name="NazevFS_20">'Nové Fakturační Skupiny'!$B$21</definedName>
    <definedName name="NazevFS_3">'Nové Fakturační Skupiny'!$B$4</definedName>
    <definedName name="NazevFS_4">'Nové Fakturační Skupiny'!$B$5</definedName>
    <definedName name="NazevFS_5">'Nové Fakturační Skupiny'!$B$6</definedName>
    <definedName name="NazevFS_6">'Nové Fakturační Skupiny'!$B$7</definedName>
    <definedName name="NazevFS_7">'Nové Fakturační Skupiny'!$B$8</definedName>
    <definedName name="NazevFS_8">'Nové Fakturační Skupiny'!$B$9</definedName>
    <definedName name="NazevFS_9">'Nové Fakturační Skupiny'!$B$10</definedName>
    <definedName name="nepovol">'Nové Fakturační Skupiny'!$Z$5:$Z$6</definedName>
    <definedName name="Notifikace">helpsheet!$Z$2:$Z$4</definedName>
    <definedName name="ObchodniFirmaDod">'Převod účastnické smlouvy'!$G$37:$I$40</definedName>
    <definedName name="option_subjektivita">'Převod účastnické smlouvy'!$C$19</definedName>
    <definedName name="OZ_jmeno">'Převod účastnické smlouvy'!$I$15</definedName>
    <definedName name="OZ_kod">'Převod účastnické smlouvy'!$I$14</definedName>
    <definedName name="OZ_prijmeni">'Převod účastnické smlouvy'!$I$16</definedName>
    <definedName name="PodrobnostiFS">'Převáděné služby'!$L$1</definedName>
    <definedName name="PodrobVypisSluzeb">'Převáděné služby'!$Y$1</definedName>
    <definedName name="PodrobVypisSluzeb_1">'Převáděné služby'!$Y$2</definedName>
    <definedName name="PodrobVypisSluzeb_10">'Převáděné služby'!$Y$11</definedName>
    <definedName name="PodrobVypisSluzeb_100">'Převáděné služby'!$Y$101</definedName>
    <definedName name="PodrobVypisSluzeb_11">'Převáděné služby'!$Y$12</definedName>
    <definedName name="PodrobVypisSluzeb_12">'Převáděné služby'!$Y$13</definedName>
    <definedName name="PodrobVypisSluzeb_13">'Převáděné služby'!$Y$14</definedName>
    <definedName name="PodrobVypisSluzeb_14">'Převáděné služby'!$Y$15</definedName>
    <definedName name="PodrobVypisSluzeb_15">'Převáděné služby'!$Y$16</definedName>
    <definedName name="PodrobVypisSluzeb_16">'Převáděné služby'!$Y$17</definedName>
    <definedName name="PodrobVypisSluzeb_17">'Převáděné služby'!$Y$18</definedName>
    <definedName name="PodrobVypisSluzeb_18">'Převáděné služby'!$Y$19</definedName>
    <definedName name="PodrobVypisSluzeb_19">'Převáděné služby'!$Y$20</definedName>
    <definedName name="PodrobVypisSluzeb_2">'Převáděné služby'!$Y$3</definedName>
    <definedName name="PodrobVypisSluzeb_20">'Převáděné služby'!$Y$21</definedName>
    <definedName name="PodrobVypisSluzeb_21">'Převáděné služby'!$Y$22</definedName>
    <definedName name="PodrobVypisSluzeb_22">'Převáděné služby'!$Y$23</definedName>
    <definedName name="PodrobVypisSluzeb_23">'Převáděné služby'!$Y$24</definedName>
    <definedName name="PodrobVypisSluzeb_24">'Převáděné služby'!$Y$25</definedName>
    <definedName name="PodrobVypisSluzeb_25">'Převáděné služby'!$Y$26</definedName>
    <definedName name="PodrobVypisSluzeb_26">'Převáděné služby'!$Y$27</definedName>
    <definedName name="PodrobVypisSluzeb_27">'Převáděné služby'!$Y$28</definedName>
    <definedName name="PodrobVypisSluzeb_28">'Převáděné služby'!$Y$29</definedName>
    <definedName name="PodrobVypisSluzeb_29">'Převáděné služby'!$Y$30</definedName>
    <definedName name="PodrobVypisSluzeb_3">'Převáděné služby'!$Y$4</definedName>
    <definedName name="PodrobVypisSluzeb_30">'Převáděné služby'!$Y$31</definedName>
    <definedName name="PodrobVypisSluzeb_31">'Převáděné služby'!$Y$32</definedName>
    <definedName name="PodrobVypisSluzeb_32">'Převáděné služby'!$Y$33</definedName>
    <definedName name="PodrobVypisSluzeb_33">'Převáděné služby'!$Y$34</definedName>
    <definedName name="PodrobVypisSluzeb_34">'Převáděné služby'!$Y$35</definedName>
    <definedName name="PodrobVypisSluzeb_35">'Převáděné služby'!$Y$36</definedName>
    <definedName name="PodrobVypisSluzeb_36">'Převáděné služby'!$Y$37</definedName>
    <definedName name="PodrobVypisSluzeb_37">'Převáděné služby'!$Y$38</definedName>
    <definedName name="PodrobVypisSluzeb_38">'Převáděné služby'!$Y$39</definedName>
    <definedName name="PodrobVypisSluzeb_39">'Převáděné služby'!$Y$40</definedName>
    <definedName name="PodrobVypisSluzeb_4">'Převáděné služby'!$Y$5</definedName>
    <definedName name="PodrobVypisSluzeb_40">'Převáděné služby'!$Y$41</definedName>
    <definedName name="PodrobVypisSluzeb_41">'Převáděné služby'!$Y$42</definedName>
    <definedName name="PodrobVypisSluzeb_42">'Převáděné služby'!$Y$43</definedName>
    <definedName name="PodrobVypisSluzeb_43">'Převáděné služby'!$Y$44</definedName>
    <definedName name="PodrobVypisSluzeb_44">'Převáděné služby'!$Y$45</definedName>
    <definedName name="PodrobVypisSluzeb_45">'Převáděné služby'!$Y$46</definedName>
    <definedName name="PodrobVypisSluzeb_46">'Převáděné služby'!$Y$47</definedName>
    <definedName name="PodrobVypisSluzeb_47">'Převáděné služby'!$Y$48</definedName>
    <definedName name="PodrobVypisSluzeb_48">'Převáděné služby'!$Y$49</definedName>
    <definedName name="PodrobVypisSluzeb_49">'Převáděné služby'!$Y$50</definedName>
    <definedName name="PodrobVypisSluzeb_5">'Převáděné služby'!$Y$6</definedName>
    <definedName name="PodrobVypisSluzeb_50">'Převáděné služby'!$Y$51</definedName>
    <definedName name="PodrobVypisSluzeb_51">'Převáděné služby'!$Y$52</definedName>
    <definedName name="PodrobVypisSluzeb_52">'Převáděné služby'!$Y$53</definedName>
    <definedName name="PodrobVypisSluzeb_53">'Převáděné služby'!$Y$54</definedName>
    <definedName name="PodrobVypisSluzeb_54">'Převáděné služby'!$Y$55</definedName>
    <definedName name="PodrobVypisSluzeb_55">'Převáděné služby'!$Y$56</definedName>
    <definedName name="PodrobVypisSluzeb_56">'Převáděné služby'!$Y$57</definedName>
    <definedName name="PodrobVypisSluzeb_57">'Převáděné služby'!$Y$58</definedName>
    <definedName name="PodrobVypisSluzeb_58">'Převáděné služby'!$Y$59</definedName>
    <definedName name="PodrobVypisSluzeb_59">'Převáděné služby'!$Y$60</definedName>
    <definedName name="PodrobVypisSluzeb_6">'Převáděné služby'!$Y$7</definedName>
    <definedName name="PodrobVypisSluzeb_60">'Převáděné služby'!$Y$61</definedName>
    <definedName name="PodrobVypisSluzeb_61">'Převáděné služby'!$Y$62</definedName>
    <definedName name="PodrobVypisSluzeb_62">'Převáděné služby'!$Y$63</definedName>
    <definedName name="PodrobVypisSluzeb_63">'Převáděné služby'!$Y$64</definedName>
    <definedName name="PodrobVypisSluzeb_64">'Převáděné služby'!$Y$65</definedName>
    <definedName name="PodrobVypisSluzeb_65">'Převáděné služby'!$Y$66</definedName>
    <definedName name="PodrobVypisSluzeb_66">'Převáděné služby'!$Y$67</definedName>
    <definedName name="PodrobVypisSluzeb_67">'Převáděné služby'!$Y$68</definedName>
    <definedName name="PodrobVypisSluzeb_68">'Převáděné služby'!$Y$69</definedName>
    <definedName name="PodrobVypisSluzeb_69">'Převáděné služby'!$Y$70</definedName>
    <definedName name="PodrobVypisSluzeb_7">'Převáděné služby'!$Y$8</definedName>
    <definedName name="PodrobVypisSluzeb_70">'Převáděné služby'!$Y$71</definedName>
    <definedName name="PodrobVypisSluzeb_71">'Převáděné služby'!$Y$72</definedName>
    <definedName name="PodrobVypisSluzeb_72">'Převáděné služby'!$Y$73</definedName>
    <definedName name="PodrobVypisSluzeb_73">'Převáděné služby'!$Y$74</definedName>
    <definedName name="PodrobVypisSluzeb_74">'Převáděné služby'!$Y$75</definedName>
    <definedName name="PodrobVypisSluzeb_75">'Převáděné služby'!$Y$76</definedName>
    <definedName name="PodrobVypisSluzeb_76">'Převáděné služby'!$Y$77</definedName>
    <definedName name="PodrobVypisSluzeb_77">'Převáděné služby'!$Y$78</definedName>
    <definedName name="PodrobVypisSluzeb_78">'Převáděné služby'!$Y$79</definedName>
    <definedName name="PodrobVypisSluzeb_79">'Převáděné služby'!$Y$80</definedName>
    <definedName name="PodrobVypisSluzeb_8">'Převáděné služby'!$Y$9</definedName>
    <definedName name="PodrobVypisSluzeb_80">'Převáděné služby'!$Y$81</definedName>
    <definedName name="PodrobVypisSluzeb_81">'Převáděné služby'!$Y$82</definedName>
    <definedName name="PodrobVypisSluzeb_82">'Převáděné služby'!$Y$83</definedName>
    <definedName name="PodrobVypisSluzeb_83">'Převáděné služby'!$Y$84</definedName>
    <definedName name="PodrobVypisSluzeb_84">'Převáděné služby'!$Y$85</definedName>
    <definedName name="PodrobVypisSluzeb_85">'Převáděné služby'!$Y$86</definedName>
    <definedName name="PodrobVypisSluzeb_86">'Převáděné služby'!$Y$87</definedName>
    <definedName name="PodrobVypisSluzeb_87">'Převáděné služby'!$Y$88</definedName>
    <definedName name="PodrobVypisSluzeb_88">'Převáděné služby'!$Y$89</definedName>
    <definedName name="PodrobVypisSluzeb_89">'Převáděné služby'!$Y$90</definedName>
    <definedName name="PodrobVypisSluzeb_9">'Převáděné služby'!$Y$10</definedName>
    <definedName name="PodrobVypisSluzeb_90">'Převáděné služby'!$Y$91</definedName>
    <definedName name="PodrobVypisSluzeb_91">'Převáděné služby'!$Y$92</definedName>
    <definedName name="PodrobVypisSluzeb_92">'Převáděné služby'!$Y$93</definedName>
    <definedName name="PodrobVypisSluzeb_93">'Převáděné služby'!$Y$94</definedName>
    <definedName name="PodrobVypisSluzeb_94">'Převáděné služby'!$Y$95</definedName>
    <definedName name="PodrobVypisSluzeb_95">'Převáděné služby'!$Y$96</definedName>
    <definedName name="PodrobVypisSluzeb_96">'Převáděné služby'!$Y$97</definedName>
    <definedName name="PodrobVypisSluzeb_97">'Převáděné služby'!$Y$98</definedName>
    <definedName name="PodrobVypisSluzeb_98">'Převáděné služby'!$Y$99</definedName>
    <definedName name="PodrobVypisSluzeb_99">'Převáděné služby'!$Y$100</definedName>
    <definedName name="podrvypis">helpsheet!$S$2:$S$2</definedName>
    <definedName name="PorCislo1">'Převáděné služby'!$B$1</definedName>
    <definedName name="PorCislo1_1">'Převáděné služby'!$B$2</definedName>
    <definedName name="PorCislo1_10">'Převáděné služby'!$B$11</definedName>
    <definedName name="PorCislo1_100">'Převáděné služby'!$B$101</definedName>
    <definedName name="PorCislo1_11">'Převáděné služby'!$B$12</definedName>
    <definedName name="PorCislo1_12">'Převáděné služby'!$B$13</definedName>
    <definedName name="PorCislo1_13">'Převáděné služby'!$B$14</definedName>
    <definedName name="PorCislo1_14">'Převáděné služby'!$B$15</definedName>
    <definedName name="PorCislo1_15">'Převáděné služby'!$B$16</definedName>
    <definedName name="PorCislo1_16">'Převáděné služby'!$B$17</definedName>
    <definedName name="PorCislo1_17">'Převáděné služby'!$B$18</definedName>
    <definedName name="PorCislo1_18">'Převáděné služby'!$B$19</definedName>
    <definedName name="PorCislo1_19">'Převáděné služby'!$B$20</definedName>
    <definedName name="PorCislo1_2">'Převáděné služby'!$B$3</definedName>
    <definedName name="PorCislo1_20">'Převáděné služby'!$B$21</definedName>
    <definedName name="PorCislo1_21">'Převáděné služby'!$B$22</definedName>
    <definedName name="PorCislo1_22">'Převáděné služby'!$B$23</definedName>
    <definedName name="PorCislo1_23">'Převáděné služby'!$B$24</definedName>
    <definedName name="PorCislo1_24">'Převáděné služby'!$B$25</definedName>
    <definedName name="PorCislo1_25">'Převáděné služby'!$B$26</definedName>
    <definedName name="PorCislo1_26">'Převáděné služby'!$B$27</definedName>
    <definedName name="PorCislo1_27">'Převáděné služby'!$B$28</definedName>
    <definedName name="PorCislo1_28">'Převáděné služby'!$B$29</definedName>
    <definedName name="PorCislo1_29">'Převáděné služby'!$B$30</definedName>
    <definedName name="PorCislo1_3">'Převáděné služby'!$B$4</definedName>
    <definedName name="PorCislo1_30">'Převáděné služby'!$B$31</definedName>
    <definedName name="PorCislo1_31">'Převáděné služby'!$B$32</definedName>
    <definedName name="PorCislo1_32">'Převáděné služby'!$B$33</definedName>
    <definedName name="PorCislo1_33">'Převáděné služby'!$B$34</definedName>
    <definedName name="PorCislo1_34">'Převáděné služby'!$B$35</definedName>
    <definedName name="PorCislo1_35">'Převáděné služby'!$B$36</definedName>
    <definedName name="PorCislo1_36">'Převáděné služby'!$B$37</definedName>
    <definedName name="PorCislo1_37">'Převáděné služby'!$B$38</definedName>
    <definedName name="PorCislo1_38">'Převáděné služby'!$B$39</definedName>
    <definedName name="PorCislo1_39">'Převáděné služby'!$B$40</definedName>
    <definedName name="PorCislo1_4">'Převáděné služby'!$B$5</definedName>
    <definedName name="PorCislo1_40">'Převáděné služby'!$B$41</definedName>
    <definedName name="PorCislo1_41">'Převáděné služby'!$B$42</definedName>
    <definedName name="PorCislo1_42">'Převáděné služby'!$B$43</definedName>
    <definedName name="PorCislo1_43">'Převáděné služby'!$B$44</definedName>
    <definedName name="PorCislo1_44">'Převáděné služby'!$B$45</definedName>
    <definedName name="PorCislo1_45">'Převáděné služby'!$B$46</definedName>
    <definedName name="PorCislo1_46">'Převáděné služby'!$B$47</definedName>
    <definedName name="PorCislo1_47">'Převáděné služby'!$B$48</definedName>
    <definedName name="PorCislo1_48">'Převáděné služby'!$B$49</definedName>
    <definedName name="PorCislo1_49">'Převáděné služby'!$B$50</definedName>
    <definedName name="PorCislo1_5">'Převáděné služby'!$B$6</definedName>
    <definedName name="PorCislo1_50">'Převáděné služby'!$B$51</definedName>
    <definedName name="PorCislo1_51">'Převáděné služby'!$B$52</definedName>
    <definedName name="PorCislo1_52">'Převáděné služby'!$B$53</definedName>
    <definedName name="PorCislo1_53">'Převáděné služby'!$B$54</definedName>
    <definedName name="PorCislo1_54">'Převáděné služby'!$B$55</definedName>
    <definedName name="PorCislo1_55">'Převáděné služby'!$B$56</definedName>
    <definedName name="PorCislo1_56">'Převáděné služby'!$B$57</definedName>
    <definedName name="PorCislo1_57">'Převáděné služby'!$B$58</definedName>
    <definedName name="PorCislo1_58">'Převáděné služby'!$B$59</definedName>
    <definedName name="PorCislo1_59">'Převáděné služby'!$B$60</definedName>
    <definedName name="PorCislo1_6">'Převáděné služby'!$B$7</definedName>
    <definedName name="PorCislo1_60">'Převáděné služby'!$B$61</definedName>
    <definedName name="PorCislo1_61">'Převáděné služby'!$B$62</definedName>
    <definedName name="PorCislo1_62">'Převáděné služby'!$B$63</definedName>
    <definedName name="PorCislo1_63">'Převáděné služby'!$B$64</definedName>
    <definedName name="PorCislo1_64">'Převáděné služby'!$B$65</definedName>
    <definedName name="PorCislo1_65">'Převáděné služby'!$B$66</definedName>
    <definedName name="PorCislo1_66">'Převáděné služby'!$B$67</definedName>
    <definedName name="PorCislo1_67">'Převáděné služby'!$B$68</definedName>
    <definedName name="PorCislo1_68">'Převáděné služby'!$B$69</definedName>
    <definedName name="PorCislo1_69">'Převáděné služby'!$B$70</definedName>
    <definedName name="PorCislo1_7">'Převáděné služby'!$B$8</definedName>
    <definedName name="PorCislo1_70">'Převáděné služby'!$B$71</definedName>
    <definedName name="PorCislo1_71">'Převáděné služby'!$B$72</definedName>
    <definedName name="PorCislo1_72">'Převáděné služby'!$B$73</definedName>
    <definedName name="PorCislo1_73">'Převáděné služby'!$B$74</definedName>
    <definedName name="PorCislo1_74">'Převáděné služby'!$B$75</definedName>
    <definedName name="PorCislo1_75">'Převáděné služby'!$B$76</definedName>
    <definedName name="PorCislo1_76">'Převáděné služby'!$B$77</definedName>
    <definedName name="PorCislo1_77">'Převáděné služby'!$B$78</definedName>
    <definedName name="PorCislo1_78">'Převáděné služby'!$B$79</definedName>
    <definedName name="PorCislo1_79">'Převáděné služby'!$B$80</definedName>
    <definedName name="PorCislo1_8">'Převáděné služby'!$B$9</definedName>
    <definedName name="PorCislo1_80">'Převáděné služby'!$B$81</definedName>
    <definedName name="PorCislo1_81">'Převáděné služby'!$B$82</definedName>
    <definedName name="PorCislo1_82">'Převáděné služby'!$B$83</definedName>
    <definedName name="PorCislo1_83">'Převáděné služby'!$B$84</definedName>
    <definedName name="PorCislo1_84">'Převáděné služby'!$B$85</definedName>
    <definedName name="PorCislo1_85">'Převáděné služby'!$B$86</definedName>
    <definedName name="PorCislo1_86">'Převáděné služby'!$B$87</definedName>
    <definedName name="PorCislo1_87">'Převáděné služby'!$B$88</definedName>
    <definedName name="PorCislo1_88">'Převáděné služby'!$B$89</definedName>
    <definedName name="PorCislo1_89">'Převáděné služby'!$B$90</definedName>
    <definedName name="PorCislo1_9">'Převáděné služby'!$B$10</definedName>
    <definedName name="PorCislo1_90">'Převáděné služby'!$B$91</definedName>
    <definedName name="PorCislo1_91">'Převáděné služby'!$B$92</definedName>
    <definedName name="PorCislo1_92">'Převáděné služby'!$B$93</definedName>
    <definedName name="PorCislo1_93">'Převáděné služby'!$B$94</definedName>
    <definedName name="PorCislo1_94">'Převáděné služby'!$B$95</definedName>
    <definedName name="PorCislo1_95">'Převáděné služby'!$B$96</definedName>
    <definedName name="PorCislo1_96">'Převáděné služby'!$B$97</definedName>
    <definedName name="PorCislo1_97">'Převáděné služby'!$B$98</definedName>
    <definedName name="PorCislo1_98">'Převáděné služby'!$B$99</definedName>
    <definedName name="PorCislo1_99">'Převáděné služby'!$B$100</definedName>
    <definedName name="PorCislo2">'Převáděné služby'!$O$1</definedName>
    <definedName name="PorCislo2_1">'Převáděné služby'!$O$2</definedName>
    <definedName name="PorCislo2_10">'Převáděné služby'!$O$11</definedName>
    <definedName name="PorCislo2_100">'Převáděné služby'!$O$101</definedName>
    <definedName name="PorCislo2_11">'Převáděné služby'!$O$12</definedName>
    <definedName name="PorCislo2_12">'Převáděné služby'!$O$13</definedName>
    <definedName name="PorCislo2_13">'Převáděné služby'!$O$14</definedName>
    <definedName name="PorCislo2_14">'Převáděné služby'!$O$15</definedName>
    <definedName name="PorCislo2_15">'Převáděné služby'!$O$16</definedName>
    <definedName name="PorCislo2_16">'Převáděné služby'!$O$17</definedName>
    <definedName name="PorCislo2_17">'Převáděné služby'!$O$18</definedName>
    <definedName name="PorCislo2_18">'Převáděné služby'!$O$19</definedName>
    <definedName name="PorCislo2_19">'Převáděné služby'!$O$20</definedName>
    <definedName name="PorCislo2_2">'Převáděné služby'!$O$3</definedName>
    <definedName name="PorCislo2_20">'Převáděné služby'!$O$21</definedName>
    <definedName name="PorCislo2_21">'Převáděné služby'!$O$22</definedName>
    <definedName name="PorCislo2_22">'Převáděné služby'!$O$23</definedName>
    <definedName name="PorCislo2_23">'Převáděné služby'!$O$24</definedName>
    <definedName name="PorCislo2_24">'Převáděné služby'!$O$25</definedName>
    <definedName name="PorCislo2_25">'Převáděné služby'!$O$26</definedName>
    <definedName name="PorCislo2_26">'Převáděné služby'!$O$27</definedName>
    <definedName name="PorCislo2_27">'Převáděné služby'!$O$28</definedName>
    <definedName name="PorCislo2_28">'Převáděné služby'!$O$29</definedName>
    <definedName name="PorCislo2_29">'Převáděné služby'!$O$30</definedName>
    <definedName name="PorCislo2_3">'Převáděné služby'!$O$4</definedName>
    <definedName name="PorCislo2_30">'Převáděné služby'!$O$31</definedName>
    <definedName name="PorCislo2_31">'Převáděné služby'!$O$32</definedName>
    <definedName name="PorCislo2_32">'Převáděné služby'!$O$33</definedName>
    <definedName name="PorCislo2_33">'Převáděné služby'!$O$34</definedName>
    <definedName name="PorCislo2_34">'Převáděné služby'!$O$35</definedName>
    <definedName name="PorCislo2_35">'Převáděné služby'!$O$36</definedName>
    <definedName name="PorCislo2_36">'Převáděné služby'!$O$37</definedName>
    <definedName name="PorCislo2_37">'Převáděné služby'!$O$38</definedName>
    <definedName name="PorCislo2_38">'Převáděné služby'!$O$39</definedName>
    <definedName name="PorCislo2_39">'Převáděné služby'!$O$40</definedName>
    <definedName name="PorCislo2_4">'Převáděné služby'!$O$5</definedName>
    <definedName name="PorCislo2_40">'Převáděné služby'!$O$41</definedName>
    <definedName name="PorCislo2_41">'Převáděné služby'!$O$42</definedName>
    <definedName name="PorCislo2_42">'Převáděné služby'!$O$43</definedName>
    <definedName name="PorCislo2_43">'Převáděné služby'!$O$44</definedName>
    <definedName name="PorCislo2_44">'Převáděné služby'!$O$45</definedName>
    <definedName name="PorCislo2_45">'Převáděné služby'!$O$46</definedName>
    <definedName name="PorCislo2_46">'Převáděné služby'!$O$47</definedName>
    <definedName name="PorCislo2_47">'Převáděné služby'!$O$48</definedName>
    <definedName name="PorCislo2_48">'Převáděné služby'!$O$49</definedName>
    <definedName name="PorCislo2_49">'Převáděné služby'!$O$50</definedName>
    <definedName name="PorCislo2_5">'Převáděné služby'!$O$6</definedName>
    <definedName name="PorCislo2_50">'Převáděné služby'!$O$51</definedName>
    <definedName name="PorCislo2_51">'Převáděné služby'!$O$52</definedName>
    <definedName name="PorCislo2_52">'Převáděné služby'!$O$53</definedName>
    <definedName name="PorCislo2_53">'Převáděné služby'!$O$54</definedName>
    <definedName name="PorCislo2_54">'Převáděné služby'!$O$55</definedName>
    <definedName name="PorCislo2_55">'Převáděné služby'!$O$56</definedName>
    <definedName name="PorCislo2_56">'Převáděné služby'!$O$57</definedName>
    <definedName name="PorCislo2_57">'Převáděné služby'!$O$58</definedName>
    <definedName name="PorCislo2_58">'Převáděné služby'!$O$59</definedName>
    <definedName name="PorCislo2_59">'Převáděné služby'!$O$60</definedName>
    <definedName name="PorCislo2_6">'Převáděné služby'!$O$7</definedName>
    <definedName name="PorCislo2_60">'Převáděné služby'!$O$61</definedName>
    <definedName name="PorCislo2_61">'Převáděné služby'!$O$62</definedName>
    <definedName name="PorCislo2_62">'Převáděné služby'!$O$63</definedName>
    <definedName name="PorCislo2_63">'Převáděné služby'!$O$64</definedName>
    <definedName name="PorCislo2_64">'Převáděné služby'!$O$65</definedName>
    <definedName name="PorCislo2_65">'Převáděné služby'!$O$66</definedName>
    <definedName name="PorCislo2_66">'Převáděné služby'!$O$67</definedName>
    <definedName name="PorCislo2_67">'Převáděné služby'!$O$68</definedName>
    <definedName name="PorCislo2_68">'Převáděné služby'!$O$69</definedName>
    <definedName name="PorCislo2_69">'Převáděné služby'!$O$70</definedName>
    <definedName name="PorCislo2_7">'Převáděné služby'!$O$8</definedName>
    <definedName name="PorCislo2_70">'Převáděné služby'!$O$71</definedName>
    <definedName name="PorCislo2_71">'Převáděné služby'!$O$72</definedName>
    <definedName name="PorCislo2_72">'Převáděné služby'!$O$73</definedName>
    <definedName name="PorCislo2_73">'Převáděné služby'!$O$74</definedName>
    <definedName name="PorCislo2_74">'Převáděné služby'!$O$75</definedName>
    <definedName name="PorCislo2_75">'Převáděné služby'!$O$76</definedName>
    <definedName name="PorCislo2_76">'Převáděné služby'!$O$77</definedName>
    <definedName name="PorCislo2_77">'Převáděné služby'!$O$78</definedName>
    <definedName name="PorCislo2_78">'Převáděné služby'!$O$79</definedName>
    <definedName name="PorCislo2_79">'Převáděné služby'!$O$80</definedName>
    <definedName name="PorCislo2_8">'Převáděné služby'!$O$9</definedName>
    <definedName name="PorCislo2_80">'Převáděné služby'!$O$81</definedName>
    <definedName name="PorCislo2_81">'Převáděné služby'!$O$82</definedName>
    <definedName name="PorCislo2_82">'Převáděné služby'!$O$83</definedName>
    <definedName name="PorCislo2_83">'Převáděné služby'!$O$84</definedName>
    <definedName name="PorCislo2_84">'Převáděné služby'!$O$85</definedName>
    <definedName name="PorCislo2_85">'Převáděné služby'!$O$86</definedName>
    <definedName name="PorCislo2_86">'Převáděné služby'!$O$87</definedName>
    <definedName name="PorCislo2_87">'Převáděné služby'!$O$88</definedName>
    <definedName name="PorCislo2_88">'Převáděné služby'!$O$89</definedName>
    <definedName name="PorCislo2_89">'Převáděné služby'!$O$90</definedName>
    <definedName name="PorCislo2_9">'Převáděné služby'!$O$10</definedName>
    <definedName name="PorCislo2_90">'Převáděné služby'!$O$91</definedName>
    <definedName name="PorCislo2_91">'Převáděné služby'!$O$92</definedName>
    <definedName name="PorCislo2_92">'Převáděné služby'!$O$93</definedName>
    <definedName name="PorCislo2_93">'Převáděné služby'!$O$94</definedName>
    <definedName name="PorCislo2_94">'Převáděné služby'!$O$95</definedName>
    <definedName name="PorCislo2_95">'Převáděné služby'!$O$96</definedName>
    <definedName name="PorCislo2_96">'Převáděné služby'!$O$97</definedName>
    <definedName name="PorCislo2_97">'Převáděné služby'!$O$98</definedName>
    <definedName name="PorCislo2_98">'Převáděné služby'!$O$99</definedName>
    <definedName name="PorCislo2_99">'Převáděné služby'!$O$100</definedName>
    <definedName name="PovNavysDatLimit_1">'Převáděné služby'!$X$2</definedName>
    <definedName name="PovNavysDatLimit_10">'Převáděné služby'!$X$11</definedName>
    <definedName name="PovNavysDatLimit_100">'Převáděné služby'!$X$101</definedName>
    <definedName name="PovNavysDatLimit_11">'Převáděné služby'!$X$12</definedName>
    <definedName name="PovNavysDatLimit_12">'Převáděné služby'!$X$13</definedName>
    <definedName name="PovNavysDatLimit_13">'Převáděné služby'!$X$14</definedName>
    <definedName name="PovNavysDatLimit_14">'Převáděné služby'!$X$15</definedName>
    <definedName name="PovNavysDatLimit_15">'Převáděné služby'!$X$16</definedName>
    <definedName name="PovNavysDatLimit_16">'Převáděné služby'!$X$17</definedName>
    <definedName name="PovNavysDatLimit_17">'Převáděné služby'!$X$18</definedName>
    <definedName name="PovNavysDatLimit_18">'Převáděné služby'!$X$19</definedName>
    <definedName name="PovNavysDatLimit_19">'Převáděné služby'!$X$20</definedName>
    <definedName name="PovNavysDatLimit_2">'Převáděné služby'!$X$3</definedName>
    <definedName name="PovNavysDatLimit_20">'Převáděné služby'!$X$21</definedName>
    <definedName name="PovNavysDatLimit_21">'Převáděné služby'!$X$22</definedName>
    <definedName name="PovNavysDatLimit_22">'Převáděné služby'!$X$23</definedName>
    <definedName name="PovNavysDatLimit_23">'Převáděné služby'!$X$24</definedName>
    <definedName name="PovNavysDatLimit_24">'Převáděné služby'!$X$25</definedName>
    <definedName name="PovNavysDatLimit_25">'Převáděné služby'!$X$26</definedName>
    <definedName name="PovNavysDatLimit_26">'Převáděné služby'!$X$27</definedName>
    <definedName name="PovNavysDatLimit_27">'Převáděné služby'!$X$28</definedName>
    <definedName name="PovNavysDatLimit_28">'Převáděné služby'!$X$29</definedName>
    <definedName name="PovNavysDatLimit_29">'Převáděné služby'!$X$30</definedName>
    <definedName name="PovNavysDatLimit_3">'Převáděné služby'!$X$4</definedName>
    <definedName name="PovNavysDatLimit_30">'Převáděné služby'!$X$31</definedName>
    <definedName name="PovNavysDatLimit_31">'Převáděné služby'!$X$32</definedName>
    <definedName name="PovNavysDatLimit_32">'Převáděné služby'!$X$33</definedName>
    <definedName name="PovNavysDatLimit_33">'Převáděné služby'!$X$34</definedName>
    <definedName name="PovNavysDatLimit_34">'Převáděné služby'!$X$35</definedName>
    <definedName name="PovNavysDatLimit_35">'Převáděné služby'!$X$36</definedName>
    <definedName name="PovNavysDatLimit_36">'Převáděné služby'!$X$37</definedName>
    <definedName name="PovNavysDatLimit_37">'Převáděné služby'!$X$38</definedName>
    <definedName name="PovNavysDatLimit_38">'Převáděné služby'!$X$39</definedName>
    <definedName name="PovNavysDatLimit_39">'Převáděné služby'!$X$40</definedName>
    <definedName name="PovNavysDatLimit_4">'Převáděné služby'!$X$5</definedName>
    <definedName name="PovNavysDatLimit_40">'Převáděné služby'!$X$41</definedName>
    <definedName name="PovNavysDatLimit_41">'Převáděné služby'!$X$42</definedName>
    <definedName name="PovNavysDatLimit_42">'Převáděné služby'!$X$43</definedName>
    <definedName name="PovNavysDatLimit_43">'Převáděné služby'!$X$44</definedName>
    <definedName name="PovNavysDatLimit_44">'Převáděné služby'!$X$45</definedName>
    <definedName name="PovNavysDatLimit_45">'Převáděné služby'!$X$46</definedName>
    <definedName name="PovNavysDatLimit_46">'Převáděné služby'!$X$47</definedName>
    <definedName name="PovNavysDatLimit_47">'Převáděné služby'!$X$48</definedName>
    <definedName name="PovNavysDatLimit_48">'Převáděné služby'!$X$49</definedName>
    <definedName name="PovNavysDatLimit_49">'Převáděné služby'!$X$50</definedName>
    <definedName name="PovNavysDatLimit_5">'Převáděné služby'!$X$6</definedName>
    <definedName name="PovNavysDatLimit_50">'Převáděné služby'!$X$51</definedName>
    <definedName name="PovNavysDatLimit_51">'Převáděné služby'!$X$52</definedName>
    <definedName name="PovNavysDatLimit_52">'Převáděné služby'!$X$53</definedName>
    <definedName name="PovNavysDatLimit_53">'Převáděné služby'!$X$54</definedName>
    <definedName name="PovNavysDatLimit_54">'Převáděné služby'!$X$55</definedName>
    <definedName name="PovNavysDatLimit_55">'Převáděné služby'!$X$56</definedName>
    <definedName name="PovNavysDatLimit_56">'Převáděné služby'!$X$57</definedName>
    <definedName name="PovNavysDatLimit_57">'Převáděné služby'!$X$58</definedName>
    <definedName name="PovNavysDatLimit_58">'Převáděné služby'!$X$59</definedName>
    <definedName name="PovNavysDatLimit_59">'Převáděné služby'!$X$60</definedName>
    <definedName name="PovNavysDatLimit_6">'Převáděné služby'!$X$7</definedName>
    <definedName name="PovNavysDatLimit_60">'Převáděné služby'!$X$61</definedName>
    <definedName name="PovNavysDatLimit_61">'Převáděné služby'!$X$62</definedName>
    <definedName name="PovNavysDatLimit_62">'Převáděné služby'!$X$63</definedName>
    <definedName name="PovNavysDatLimit_63">'Převáděné služby'!$X$64</definedName>
    <definedName name="PovNavysDatLimit_64">'Převáděné služby'!$X$65</definedName>
    <definedName name="PovNavysDatLimit_65">'Převáděné služby'!$X$66</definedName>
    <definedName name="PovNavysDatLimit_66">'Převáděné služby'!$X$67</definedName>
    <definedName name="PovNavysDatLimit_67">'Převáděné služby'!$X$68</definedName>
    <definedName name="PovNavysDatLimit_68">'Převáděné služby'!$X$69</definedName>
    <definedName name="PovNavysDatLimit_69">'Převáděné služby'!$X$70</definedName>
    <definedName name="PovNavysDatLimit_7">'Převáděné služby'!$X$8</definedName>
    <definedName name="PovNavysDatLimit_70">'Převáděné služby'!$X$71</definedName>
    <definedName name="PovNavysDatLimit_71">'Převáděné služby'!$X$72</definedName>
    <definedName name="PovNavysDatLimit_72">'Převáděné služby'!$X$73</definedName>
    <definedName name="PovNavysDatLimit_73">'Převáděné služby'!$X$74</definedName>
    <definedName name="PovNavysDatLimit_74">'Převáděné služby'!$X$75</definedName>
    <definedName name="PovNavysDatLimit_75">'Převáděné služby'!$X$76</definedName>
    <definedName name="PovNavysDatLimit_76">'Převáděné služby'!$X$77</definedName>
    <definedName name="PovNavysDatLimit_77">'Převáděné služby'!$X$78</definedName>
    <definedName name="PovNavysDatLimit_78">'Převáděné služby'!$X$79</definedName>
    <definedName name="PovNavysDatLimit_79">'Převáděné služby'!$X$80</definedName>
    <definedName name="PovNavysDatLimit_8">'Převáděné služby'!$X$9</definedName>
    <definedName name="PovNavysDatLimit_80">'Převáděné služby'!$X$81</definedName>
    <definedName name="PovNavysDatLimit_81">'Převáděné služby'!$X$82</definedName>
    <definedName name="PovNavysDatLimit_82">'Převáděné služby'!$X$83</definedName>
    <definedName name="PovNavysDatLimit_83">'Převáděné služby'!$X$84</definedName>
    <definedName name="PovNavysDatLimit_84">'Převáděné služby'!$X$85</definedName>
    <definedName name="PovNavysDatLimit_85">'Převáděné služby'!$X$86</definedName>
    <definedName name="PovNavysDatLimit_86">'Převáděné služby'!$X$87</definedName>
    <definedName name="PovNavysDatLimit_87">'Převáděné služby'!$X$88</definedName>
    <definedName name="PovNavysDatLimit_88">'Převáděné služby'!$X$89</definedName>
    <definedName name="PovNavysDatLimit_89">'Převáděné služby'!$X$90</definedName>
    <definedName name="PovNavysDatLimit_9">'Převáděné služby'!$X$10</definedName>
    <definedName name="PovNavysDatLimit_90">'Převáděné služby'!$X$91</definedName>
    <definedName name="PovNavysDatLimit_91">'Převáděné služby'!$X$92</definedName>
    <definedName name="PovNavysDatLimit_92">'Převáděné služby'!$X$93</definedName>
    <definedName name="PovNavysDatLimit_93">'Převáděné služby'!$X$94</definedName>
    <definedName name="PovNavysDatLimit_94">'Převáděné služby'!$X$95</definedName>
    <definedName name="PovNavysDatLimit_95">'Převáděné služby'!$X$96</definedName>
    <definedName name="PovNavysDatLimit_96">'Převáděné služby'!$X$97</definedName>
    <definedName name="PovNavysDatLimit_97">'Převáděné služby'!$X$98</definedName>
    <definedName name="PovNavysDatLimit_98">'Převáděné služby'!$X$99</definedName>
    <definedName name="PovNavysDatLimit_99">'Převáděné služby'!$X$100</definedName>
    <definedName name="povolDAT">helpsheet!$Q$2:$Q$4</definedName>
    <definedName name="PovolDatSluzeb">'Převáděné služby'!$V$1</definedName>
    <definedName name="PovolDatSluzeb_1">'Převáděné služby'!$V$2</definedName>
    <definedName name="PovolDatSluzeb_10">'Převáděné služby'!$V$11</definedName>
    <definedName name="PovolDatSluzeb_100">'Převáděné služby'!$V$101</definedName>
    <definedName name="PovolDatSluzeb_11">'Převáděné služby'!$V$12</definedName>
    <definedName name="PovolDatSluzeb_12">'Převáděné služby'!$V$13</definedName>
    <definedName name="PovolDatSluzeb_13">'Převáděné služby'!$V$14</definedName>
    <definedName name="PovolDatSluzeb_14">'Převáděné služby'!$V$15</definedName>
    <definedName name="PovolDatSluzeb_15">'Převáděné služby'!$V$16</definedName>
    <definedName name="PovolDatSluzeb_16">'Převáděné služby'!$V$17</definedName>
    <definedName name="PovolDatSluzeb_17">'Převáděné služby'!$V$18</definedName>
    <definedName name="PovolDatSluzeb_18">'Převáděné služby'!$V$19</definedName>
    <definedName name="PovolDatSluzeb_19">'Převáděné služby'!$V$20</definedName>
    <definedName name="PovolDatSluzeb_2">'Převáděné služby'!$V$3</definedName>
    <definedName name="PovolDatSluzeb_20">'Převáděné služby'!$V$21</definedName>
    <definedName name="PovolDatSluzeb_21">'Převáděné služby'!$V$22</definedName>
    <definedName name="PovolDatSluzeb_22">'Převáděné služby'!$V$23</definedName>
    <definedName name="PovolDatSluzeb_23">'Převáděné služby'!$V$24</definedName>
    <definedName name="PovolDatSluzeb_24">'Převáděné služby'!$V$25</definedName>
    <definedName name="PovolDatSluzeb_25">'Převáděné služby'!$V$26</definedName>
    <definedName name="PovolDatSluzeb_26">'Převáděné služby'!$V$27</definedName>
    <definedName name="PovolDatSluzeb_27">'Převáděné služby'!$V$28</definedName>
    <definedName name="PovolDatSluzeb_28">'Převáděné služby'!$V$29</definedName>
    <definedName name="PovolDatSluzeb_29">'Převáděné služby'!$V$30</definedName>
    <definedName name="PovolDatSluzeb_3">'Převáděné služby'!$V$4</definedName>
    <definedName name="PovolDatSluzeb_30">'Převáděné služby'!$V$31</definedName>
    <definedName name="PovolDatSluzeb_31">'Převáděné služby'!$V$32</definedName>
    <definedName name="PovolDatSluzeb_32">'Převáděné služby'!$V$33</definedName>
    <definedName name="PovolDatSluzeb_33">'Převáděné služby'!$V$34</definedName>
    <definedName name="PovolDatSluzeb_34">'Převáděné služby'!$V$35</definedName>
    <definedName name="PovolDatSluzeb_35">'Převáděné služby'!$V$36</definedName>
    <definedName name="PovolDatSluzeb_36">'Převáděné služby'!$V$37</definedName>
    <definedName name="PovolDatSluzeb_37">'Převáděné služby'!$V$38</definedName>
    <definedName name="PovolDatSluzeb_38">'Převáděné služby'!$V$39</definedName>
    <definedName name="PovolDatSluzeb_39">'Převáděné služby'!$V$40</definedName>
    <definedName name="PovolDatSluzeb_4">'Převáděné služby'!$V$5</definedName>
    <definedName name="PovolDatSluzeb_40">'Převáděné služby'!$V$41</definedName>
    <definedName name="PovolDatSluzeb_41">'Převáděné služby'!$V$42</definedName>
    <definedName name="PovolDatSluzeb_42">'Převáděné služby'!$V$43</definedName>
    <definedName name="PovolDatSluzeb_43">'Převáděné služby'!$V$44</definedName>
    <definedName name="PovolDatSluzeb_44">'Převáděné služby'!$V$45</definedName>
    <definedName name="PovolDatSluzeb_45">'Převáděné služby'!$V$46</definedName>
    <definedName name="PovolDatSluzeb_46">'Převáděné služby'!$V$47</definedName>
    <definedName name="PovolDatSluzeb_47">'Převáděné služby'!$V$48</definedName>
    <definedName name="PovolDatSluzeb_48">'Převáděné služby'!$V$49</definedName>
    <definedName name="PovolDatSluzeb_49">'Převáděné služby'!$V$50</definedName>
    <definedName name="PovolDatSluzeb_5">'Převáděné služby'!$V$6</definedName>
    <definedName name="PovolDatSluzeb_50">'Převáděné služby'!$V$51</definedName>
    <definedName name="PovolDatSluzeb_51">'Převáděné služby'!$V$52</definedName>
    <definedName name="PovolDatSluzeb_52">'Převáděné služby'!$V$53</definedName>
    <definedName name="PovolDatSluzeb_53">'Převáděné služby'!$V$54</definedName>
    <definedName name="PovolDatSluzeb_54">'Převáděné služby'!$V$55</definedName>
    <definedName name="PovolDatSluzeb_55">'Převáděné služby'!$V$56</definedName>
    <definedName name="PovolDatSluzeb_56">'Převáděné služby'!$V$57</definedName>
    <definedName name="PovolDatSluzeb_57">'Převáděné služby'!$V$58</definedName>
    <definedName name="PovolDatSluzeb_58">'Převáděné služby'!$V$59</definedName>
    <definedName name="PovolDatSluzeb_59">'Převáděné služby'!$V$60</definedName>
    <definedName name="PovolDatSluzeb_6">'Převáděné služby'!$V$7</definedName>
    <definedName name="PovolDatSluzeb_60">'Převáděné služby'!$V$61</definedName>
    <definedName name="PovolDatSluzeb_61">'Převáděné služby'!$V$62</definedName>
    <definedName name="PovolDatSluzeb_62">'Převáděné služby'!$V$63</definedName>
    <definedName name="PovolDatSluzeb_63">'Převáděné služby'!$V$64</definedName>
    <definedName name="PovolDatSluzeb_64">'Převáděné služby'!$V$65</definedName>
    <definedName name="PovolDatSluzeb_65">'Převáděné služby'!$V$66</definedName>
    <definedName name="PovolDatSluzeb_66">'Převáděné služby'!$V$67</definedName>
    <definedName name="PovolDatSluzeb_67">'Převáděné služby'!$V$68</definedName>
    <definedName name="PovolDatSluzeb_68">'Převáděné služby'!$V$69</definedName>
    <definedName name="PovolDatSluzeb_69">'Převáděné služby'!$V$70</definedName>
    <definedName name="PovolDatSluzeb_7">'Převáděné služby'!$V$8</definedName>
    <definedName name="PovolDatSluzeb_70">'Převáděné služby'!$V$71</definedName>
    <definedName name="PovolDatSluzeb_71">'Převáděné služby'!$V$72</definedName>
    <definedName name="PovolDatSluzeb_72">'Převáděné služby'!$V$73</definedName>
    <definedName name="PovolDatSluzeb_73">'Převáděné služby'!$V$74</definedName>
    <definedName name="PovolDatSluzeb_74">'Převáděné služby'!$V$75</definedName>
    <definedName name="PovolDatSluzeb_75">'Převáděné služby'!$V$76</definedName>
    <definedName name="PovolDatSluzeb_76">'Převáděné služby'!$V$77</definedName>
    <definedName name="PovolDatSluzeb_77">'Převáděné služby'!$V$78</definedName>
    <definedName name="PovolDatSluzeb_78">'Převáděné služby'!$V$79</definedName>
    <definedName name="PovolDatSluzeb_79">'Převáděné služby'!$V$80</definedName>
    <definedName name="PovolDatSluzeb_8">'Převáděné služby'!$V$9</definedName>
    <definedName name="PovolDatSluzeb_80">'Převáděné služby'!$V$81</definedName>
    <definedName name="PovolDatSluzeb_81">'Převáděné služby'!$V$82</definedName>
    <definedName name="PovolDatSluzeb_82">'Převáděné služby'!$V$83</definedName>
    <definedName name="PovolDatSluzeb_83">'Převáděné služby'!$V$84</definedName>
    <definedName name="PovolDatSluzeb_84">'Převáděné služby'!$V$85</definedName>
    <definedName name="PovolDatSluzeb_85">'Převáděné služby'!$V$86</definedName>
    <definedName name="PovolDatSluzeb_86">'Převáděné služby'!$V$87</definedName>
    <definedName name="PovolDatSluzeb_87">'Převáděné služby'!$V$88</definedName>
    <definedName name="PovolDatSluzeb_88">'Převáděné služby'!$V$89</definedName>
    <definedName name="PovolDatSluzeb_89">'Převáděné služby'!$V$90</definedName>
    <definedName name="PovolDatSluzeb_9">'Převáděné služby'!$V$10</definedName>
    <definedName name="PovolDatSluzeb_90">'Převáděné služby'!$V$91</definedName>
    <definedName name="PovolDatSluzeb_91">'Převáděné služby'!$V$92</definedName>
    <definedName name="PovolDatSluzeb_92">'Převáděné služby'!$V$93</definedName>
    <definedName name="PovolDatSluzeb_93">'Převáděné služby'!$V$94</definedName>
    <definedName name="PovolDatSluzeb_94">'Převáděné služby'!$V$95</definedName>
    <definedName name="PovolDatSluzeb_95">'Převáděné služby'!$V$96</definedName>
    <definedName name="PovolDatSluzeb_96">'Převáděné služby'!$V$97</definedName>
    <definedName name="PovolDatSluzeb_97">'Převáděné služby'!$V$98</definedName>
    <definedName name="PovolDatSluzeb_98">'Převáděné služby'!$V$99</definedName>
    <definedName name="PovolDatSluzeb_99">'Převáděné služby'!$V$100</definedName>
    <definedName name="PovolNavysDatLimit">'Převáděné služby'!$X$1</definedName>
    <definedName name="Prefix_1">'Nové Fakturační Skupiny'!$K$2</definedName>
    <definedName name="Prefix_10">'Nové Fakturační Skupiny'!$K$11</definedName>
    <definedName name="Prefix_11">'Nové Fakturační Skupiny'!$K$12</definedName>
    <definedName name="Prefix_12">'Nové Fakturační Skupiny'!$K$13</definedName>
    <definedName name="Prefix_13">'Nové Fakturační Skupiny'!$K$14</definedName>
    <definedName name="Prefix_14">'Nové Fakturační Skupiny'!$K$15</definedName>
    <definedName name="Prefix_15">'Nové Fakturační Skupiny'!$K$16</definedName>
    <definedName name="Prefix_16">'Nové Fakturační Skupiny'!$K$17</definedName>
    <definedName name="Prefix_17">'Nové Fakturační Skupiny'!$K$18</definedName>
    <definedName name="Prefix_18">'Nové Fakturační Skupiny'!$K$19</definedName>
    <definedName name="Prefix_19">'Nové Fakturační Skupiny'!$K$20</definedName>
    <definedName name="Prefix_2">'Nové Fakturační Skupiny'!$K$3</definedName>
    <definedName name="Prefix_20">'Nové Fakturační Skupiny'!$K$21</definedName>
    <definedName name="Prefix_3">'Nové Fakturační Skupiny'!$K$4</definedName>
    <definedName name="Prefix_4">'Nové Fakturační Skupiny'!$K$5</definedName>
    <definedName name="Prefix_5">'Nové Fakturační Skupiny'!$K$6</definedName>
    <definedName name="Prefix_6">'Nové Fakturační Skupiny'!$K$7</definedName>
    <definedName name="Prefix_7">'Nové Fakturační Skupiny'!$K$8</definedName>
    <definedName name="Prefix_8">'Nové Fakturační Skupiny'!$K$9</definedName>
    <definedName name="Prefix_9">'Nové Fakturační Skupiny'!$K$10</definedName>
    <definedName name="PrijmeniFirma">'Nové Fakturační Skupiny'!$D$1</definedName>
    <definedName name="PrijmeniFirma_1">'Nové Fakturační Skupiny'!$D$2</definedName>
    <definedName name="PrijmeniFirma_10">'Nové Fakturační Skupiny'!$D$11</definedName>
    <definedName name="PrijmeniFirma_11">'Nové Fakturační Skupiny'!$D$12</definedName>
    <definedName name="PrijmeniFirma_12">'Nové Fakturační Skupiny'!$D$13</definedName>
    <definedName name="PrijmeniFirma_13">'Nové Fakturační Skupiny'!$D$14</definedName>
    <definedName name="PrijmeniFirma_14">'Nové Fakturační Skupiny'!$D$15</definedName>
    <definedName name="PrijmeniFirma_15">'Nové Fakturační Skupiny'!$D$16</definedName>
    <definedName name="PrijmeniFirma_16">'Nové Fakturační Skupiny'!$D$17</definedName>
    <definedName name="PrijmeniFirma_17">'Nové Fakturační Skupiny'!$D$18</definedName>
    <definedName name="PrijmeniFirma_18">'Nové Fakturační Skupiny'!$D$19</definedName>
    <definedName name="PrijmeniFirma_19">'Nové Fakturační Skupiny'!$D$20</definedName>
    <definedName name="PrijmeniFirma_2">'Nové Fakturační Skupiny'!$D$3</definedName>
    <definedName name="PrijmeniFirma_20">'Nové Fakturační Skupiny'!$D$21</definedName>
    <definedName name="PrijmeniFirma_3">'Nové Fakturační Skupiny'!$D$4</definedName>
    <definedName name="PrijmeniFirma_4">'Nové Fakturační Skupiny'!$D$5</definedName>
    <definedName name="PrijmeniFirma_5">'Nové Fakturační Skupiny'!$D$6</definedName>
    <definedName name="PrijmeniFirma_6">'Nové Fakturační Skupiny'!$D$7</definedName>
    <definedName name="PrijmeniFirma_7">'Nové Fakturační Skupiny'!$D$8</definedName>
    <definedName name="PrijmeniFirma_8">'Nové Fakturační Skupiny'!$D$9</definedName>
    <definedName name="PrijmeniFirma_9">'Nové Fakturační Skupiny'!$D$10</definedName>
    <definedName name="PrilohaCheck_1">'Převáděné služby'!$A$2</definedName>
    <definedName name="PrilohaCheck_10">'Převáděné služby'!$A$11</definedName>
    <definedName name="PrilohaCheck_100">'Převáděné služby'!$A$101</definedName>
    <definedName name="PrilohaCheck_11">'Převáděné služby'!$A$12</definedName>
    <definedName name="PrilohaCheck_12">'Převáděné služby'!$A$13</definedName>
    <definedName name="PrilohaCheck_13">'Převáděné služby'!$A$14</definedName>
    <definedName name="PrilohaCheck_14">'Převáděné služby'!$A$15</definedName>
    <definedName name="PrilohaCheck_15">'Převáděné služby'!$A$16</definedName>
    <definedName name="PrilohaCheck_16">'Převáděné služby'!$A$17</definedName>
    <definedName name="PrilohaCheck_17">'Převáděné služby'!$A$18</definedName>
    <definedName name="PrilohaCheck_18">'Převáděné služby'!$A$19</definedName>
    <definedName name="PrilohaCheck_19">'Převáděné služby'!$A$20</definedName>
    <definedName name="PrilohaCheck_2">'Převáděné služby'!$A$3</definedName>
    <definedName name="PrilohaCheck_20">'Převáděné služby'!$A$21</definedName>
    <definedName name="PrilohaCheck_21">'Převáděné služby'!$A$22</definedName>
    <definedName name="PrilohaCheck_22">'Převáděné služby'!$A$23</definedName>
    <definedName name="PrilohaCheck_23">'Převáděné služby'!$A$24</definedName>
    <definedName name="PrilohaCheck_24">'Převáděné služby'!$A$25</definedName>
    <definedName name="PrilohaCheck_25">'Převáděné služby'!$A$26</definedName>
    <definedName name="PrilohaCheck_26">'Převáděné služby'!$A$27</definedName>
    <definedName name="PrilohaCheck_27">'Převáděné služby'!$A$28</definedName>
    <definedName name="PrilohaCheck_28">'Převáděné služby'!$A$29</definedName>
    <definedName name="PrilohaCheck_29">'Převáděné služby'!$A$30</definedName>
    <definedName name="PrilohaCheck_3">'Převáděné služby'!$A$4</definedName>
    <definedName name="PrilohaCheck_30">'Převáděné služby'!$A$31</definedName>
    <definedName name="PrilohaCheck_31">'Převáděné služby'!$A$32</definedName>
    <definedName name="PrilohaCheck_32">'Převáděné služby'!$A$33</definedName>
    <definedName name="PrilohaCheck_33">'Převáděné služby'!$A$34</definedName>
    <definedName name="PrilohaCheck_34">'Převáděné služby'!$A$35</definedName>
    <definedName name="PrilohaCheck_35">'Převáděné služby'!$A$36</definedName>
    <definedName name="PrilohaCheck_36">'Převáděné služby'!$A$37</definedName>
    <definedName name="PrilohaCheck_37">'Převáděné služby'!$A$38</definedName>
    <definedName name="PrilohaCheck_38">'Převáděné služby'!$A$39</definedName>
    <definedName name="PrilohaCheck_39">'Převáděné služby'!$A$40</definedName>
    <definedName name="PrilohaCheck_4">'Převáděné služby'!$A$5</definedName>
    <definedName name="PrilohaCheck_40">'Převáděné služby'!$A$41</definedName>
    <definedName name="PrilohaCheck_41">'Převáděné služby'!$A$42</definedName>
    <definedName name="PrilohaCheck_42">'Převáděné služby'!$A$43</definedName>
    <definedName name="PrilohaCheck_43">'Převáděné služby'!$A$44</definedName>
    <definedName name="PrilohaCheck_44">'Převáděné služby'!$A$45</definedName>
    <definedName name="PrilohaCheck_45">'Převáděné služby'!$A$46</definedName>
    <definedName name="PrilohaCheck_46">'Převáděné služby'!$A$47</definedName>
    <definedName name="PrilohaCheck_47">'Převáděné služby'!$A$48</definedName>
    <definedName name="PrilohaCheck_48">'Převáděné služby'!$A$49</definedName>
    <definedName name="PrilohaCheck_49">'Převáděné služby'!$A$50</definedName>
    <definedName name="PrilohaCheck_5">'Převáděné služby'!$A$6</definedName>
    <definedName name="PrilohaCheck_50">'Převáděné služby'!$A$51</definedName>
    <definedName name="PrilohaCheck_51">'Převáděné služby'!$A$52</definedName>
    <definedName name="PrilohaCheck_52">'Převáděné služby'!$A$53</definedName>
    <definedName name="PrilohaCheck_53">'Převáděné služby'!$A$54</definedName>
    <definedName name="PrilohaCheck_54">'Převáděné služby'!$A$55</definedName>
    <definedName name="PrilohaCheck_55">'Převáděné služby'!$A$56</definedName>
    <definedName name="PrilohaCheck_56">'Převáděné služby'!$A$57</definedName>
    <definedName name="PrilohaCheck_57">'Převáděné služby'!$A$58</definedName>
    <definedName name="PrilohaCheck_58">'Převáděné služby'!$A$59</definedName>
    <definedName name="PrilohaCheck_59">'Převáděné služby'!$A$60</definedName>
    <definedName name="PrilohaCheck_6">'Převáděné služby'!$A$7</definedName>
    <definedName name="PrilohaCheck_60">'Převáděné služby'!$A$61</definedName>
    <definedName name="PrilohaCheck_61">'Převáděné služby'!$A$62</definedName>
    <definedName name="PrilohaCheck_62">'Převáděné služby'!$A$63</definedName>
    <definedName name="PrilohaCheck_63">'Převáděné služby'!$A$64</definedName>
    <definedName name="PrilohaCheck_64">'Převáděné služby'!$A$65</definedName>
    <definedName name="PrilohaCheck_65">'Převáděné služby'!$A$66</definedName>
    <definedName name="PrilohaCheck_66">'Převáděné služby'!$A$67</definedName>
    <definedName name="PrilohaCheck_67">'Převáděné služby'!$A$68</definedName>
    <definedName name="PrilohaCheck_68">'Převáděné služby'!$A$69</definedName>
    <definedName name="PrilohaCheck_69">'Převáděné služby'!$A$70</definedName>
    <definedName name="PrilohaCheck_7">'Převáděné služby'!$A$8</definedName>
    <definedName name="PrilohaCheck_70">'Převáděné služby'!$A$71</definedName>
    <definedName name="PrilohaCheck_71">'Převáděné služby'!$A$72</definedName>
    <definedName name="PrilohaCheck_72">'Převáděné služby'!$A$73</definedName>
    <definedName name="PrilohaCheck_73">'Převáděné služby'!$A$74</definedName>
    <definedName name="PrilohaCheck_74">'Převáděné služby'!$A$75</definedName>
    <definedName name="PrilohaCheck_75">'Převáděné služby'!$A$76</definedName>
    <definedName name="PrilohaCheck_76">'Převáděné služby'!$A$77</definedName>
    <definedName name="PrilohaCheck_77">'Převáděné služby'!$A$78</definedName>
    <definedName name="PrilohaCheck_78">'Převáděné služby'!$A$79</definedName>
    <definedName name="PrilohaCheck_79">'Převáděné služby'!$A$80</definedName>
    <definedName name="PrilohaCheck_8">'Převáděné služby'!$A$9</definedName>
    <definedName name="PrilohaCheck_80">'Převáděné služby'!$A$81</definedName>
    <definedName name="PrilohaCheck_81">'Převáděné služby'!$A$82</definedName>
    <definedName name="PrilohaCheck_82">'Převáděné služby'!$A$83</definedName>
    <definedName name="PrilohaCheck_83">'Převáděné služby'!$A$84</definedName>
    <definedName name="PrilohaCheck_84">'Převáděné služby'!$A$85</definedName>
    <definedName name="PrilohaCheck_85">'Převáděné služby'!$A$86</definedName>
    <definedName name="PrilohaCheck_86">'Převáděné služby'!$A$87</definedName>
    <definedName name="PrilohaCheck_87">'Převáděné služby'!$A$88</definedName>
    <definedName name="PrilohaCheck_88">'Převáděné služby'!$A$89</definedName>
    <definedName name="PrilohaCheck_89">'Převáděné služby'!$A$90</definedName>
    <definedName name="PrilohaCheck_9">'Převáděné služby'!$A$10</definedName>
    <definedName name="PrilohaCheck_90">'Převáděné služby'!$A$91</definedName>
    <definedName name="PrilohaCheck_91">'Převáděné služby'!$A$92</definedName>
    <definedName name="PrilohaCheck_92">'Převáděné služby'!$A$93</definedName>
    <definedName name="PrilohaCheck_93">'Převáděné služby'!$A$94</definedName>
    <definedName name="PrilohaCheck_94">'Převáděné služby'!$A$95</definedName>
    <definedName name="PrilohaCheck_95">'Převáděné služby'!$A$96</definedName>
    <definedName name="PrilohaCheck_96">'Převáděné služby'!$A$97</definedName>
    <definedName name="PrilohaCheck_97">'Převáděné služby'!$A$98</definedName>
    <definedName name="PrilohaCheck_98">'Převáděné služby'!$A$99</definedName>
    <definedName name="PrilohaCheck_99">'Převáděné služby'!$A$100</definedName>
    <definedName name="_xlnm.Print_Area" localSheetId="2">'Nové Fakturační Skupiny'!$B$1:$S$27</definedName>
    <definedName name="_xlnm.Print_Area" localSheetId="4">'Převáděné služby'!$B$1:$AL$97</definedName>
    <definedName name="_xlnm.Print_Area" localSheetId="0">'Převod účastnické smlouvy'!$A$1:$I$140</definedName>
    <definedName name="_xlnm.Print_Titles" localSheetId="4">'Převáděné služby'!$1:$1</definedName>
    <definedName name="PSC">'Nové Fakturační Skupiny'!$I$1</definedName>
    <definedName name="PSC_1">'Nové Fakturační Skupiny'!$I$2</definedName>
    <definedName name="PSC_10">'Nové Fakturační Skupiny'!$I$11</definedName>
    <definedName name="PSC_11">'Nové Fakturační Skupiny'!$I$12</definedName>
    <definedName name="PSC_12">'Nové Fakturační Skupiny'!$I$13</definedName>
    <definedName name="PSC_13">'Nové Fakturační Skupiny'!$I$14</definedName>
    <definedName name="PSC_14">'Nové Fakturační Skupiny'!$I$15</definedName>
    <definedName name="PSC_15">'Nové Fakturační Skupiny'!$I$16</definedName>
    <definedName name="PSC_16">'Nové Fakturační Skupiny'!$I$17</definedName>
    <definedName name="PSC_17">'Nové Fakturační Skupiny'!$I$18</definedName>
    <definedName name="PSC_18">'Nové Fakturační Skupiny'!$I$19</definedName>
    <definedName name="PSC_19">'Nové Fakturační Skupiny'!$I$20</definedName>
    <definedName name="PSC_2">'Nové Fakturační Skupiny'!$I$3</definedName>
    <definedName name="PSC_20">'Nové Fakturační Skupiny'!$I$21</definedName>
    <definedName name="PSC_3">'Nové Fakturační Skupiny'!$I$4</definedName>
    <definedName name="PSC_4">'Nové Fakturační Skupiny'!$I$5</definedName>
    <definedName name="PSC_5">'Nové Fakturační Skupiny'!$I$6</definedName>
    <definedName name="PSC_6">'Nové Fakturační Skupiny'!$I$7</definedName>
    <definedName name="PSC_7">'Nové Fakturační Skupiny'!$I$8</definedName>
    <definedName name="PSC_8">'Nové Fakturační Skupiny'!$I$9</definedName>
    <definedName name="PSC_9">'Nové Fakturační Skupiny'!$I$10</definedName>
    <definedName name="Registr_ANO">'Převod účastnické smlouvy'!#REF!</definedName>
    <definedName name="Registr_AnoNe">'Převod účastnické smlouvy'!$F$56</definedName>
    <definedName name="RoamingTarif">'Převáděné služby'!$I$1</definedName>
    <definedName name="RoamingTarif_1">'Převáděné služby'!$I$2</definedName>
    <definedName name="RoamingTarif_10">'Převáděné služby'!$I$11</definedName>
    <definedName name="RoamingTarif_100">'Převáděné služby'!$I$101</definedName>
    <definedName name="RoamingTarif_11">'Převáděné služby'!$I$12</definedName>
    <definedName name="RoamingTarif_12">'Převáděné služby'!$I$13</definedName>
    <definedName name="RoamingTarif_13">'Převáděné služby'!$I$14</definedName>
    <definedName name="RoamingTarif_14">'Převáděné služby'!$I$15</definedName>
    <definedName name="RoamingTarif_15">'Převáděné služby'!$I$16</definedName>
    <definedName name="RoamingTarif_16">'Převáděné služby'!$I$17</definedName>
    <definedName name="RoamingTarif_17">'Převáděné služby'!$I$18</definedName>
    <definedName name="RoamingTarif_18">'Převáděné služby'!$I$19</definedName>
    <definedName name="RoamingTarif_19">'Převáděné služby'!$I$20</definedName>
    <definedName name="RoamingTarif_2">'Převáděné služby'!$I$3</definedName>
    <definedName name="RoamingTarif_20">'Převáděné služby'!$I$21</definedName>
    <definedName name="RoamingTarif_21">'Převáděné služby'!$I$22</definedName>
    <definedName name="RoamingTarif_22">'Převáděné služby'!$I$23</definedName>
    <definedName name="RoamingTarif_23">'Převáděné služby'!$I$24</definedName>
    <definedName name="RoamingTarif_24">'Převáděné služby'!$I$25</definedName>
    <definedName name="RoamingTarif_25">'Převáděné služby'!$I$26</definedName>
    <definedName name="RoamingTarif_26">'Převáděné služby'!$I$27</definedName>
    <definedName name="RoamingTarif_27">'Převáděné služby'!$I$28</definedName>
    <definedName name="RoamingTarif_28">'Převáděné služby'!$I$29</definedName>
    <definedName name="RoamingTarif_29">'Převáděné služby'!$I$30</definedName>
    <definedName name="RoamingTarif_3">'Převáděné služby'!$I$4</definedName>
    <definedName name="RoamingTarif_30">'Převáděné služby'!$I$31</definedName>
    <definedName name="RoamingTarif_31">'Převáděné služby'!$I$32</definedName>
    <definedName name="RoamingTarif_32">'Převáděné služby'!$I$33</definedName>
    <definedName name="RoamingTarif_33">'Převáděné služby'!$I$34</definedName>
    <definedName name="RoamingTarif_34">'Převáděné služby'!$I$35</definedName>
    <definedName name="RoamingTarif_35">'Převáděné služby'!$I$36</definedName>
    <definedName name="RoamingTarif_36">'Převáděné služby'!$I$37</definedName>
    <definedName name="RoamingTarif_37">'Převáděné služby'!$I$38</definedName>
    <definedName name="RoamingTarif_38">'Převáděné služby'!$I$39</definedName>
    <definedName name="RoamingTarif_39">'Převáděné služby'!$I$40</definedName>
    <definedName name="RoamingTarif_4">'Převáděné služby'!$I$5</definedName>
    <definedName name="RoamingTarif_40">'Převáděné služby'!$I$41</definedName>
    <definedName name="RoamingTarif_41">'Převáděné služby'!$I$42</definedName>
    <definedName name="RoamingTarif_42">'Převáděné služby'!$I$43</definedName>
    <definedName name="RoamingTarif_43">'Převáděné služby'!$I$44</definedName>
    <definedName name="RoamingTarif_44">'Převáděné služby'!$I$45</definedName>
    <definedName name="RoamingTarif_45">'Převáděné služby'!$I$46</definedName>
    <definedName name="RoamingTarif_46">'Převáděné služby'!$I$47</definedName>
    <definedName name="RoamingTarif_47">'Převáděné služby'!$I$48</definedName>
    <definedName name="RoamingTarif_48">'Převáděné služby'!$I$49</definedName>
    <definedName name="RoamingTarif_49">'Převáděné služby'!$I$50</definedName>
    <definedName name="RoamingTarif_5">'Převáděné služby'!$I$6</definedName>
    <definedName name="RoamingTarif_50">'Převáděné služby'!$I$51</definedName>
    <definedName name="RoamingTarif_51">'Převáděné služby'!$I$52</definedName>
    <definedName name="RoamingTarif_52">'Převáděné služby'!$I$53</definedName>
    <definedName name="RoamingTarif_53">'Převáděné služby'!$I$54</definedName>
    <definedName name="RoamingTarif_54">'Převáděné služby'!$I$55</definedName>
    <definedName name="RoamingTarif_55">'Převáděné služby'!$I$56</definedName>
    <definedName name="RoamingTarif_56">'Převáděné služby'!$I$57</definedName>
    <definedName name="RoamingTarif_57">'Převáděné služby'!$I$58</definedName>
    <definedName name="RoamingTarif_58">'Převáděné služby'!$I$59</definedName>
    <definedName name="RoamingTarif_59">'Převáděné služby'!$I$60</definedName>
    <definedName name="RoamingTarif_6">'Převáděné služby'!$I$7</definedName>
    <definedName name="RoamingTarif_60">'Převáděné služby'!$I$61</definedName>
    <definedName name="RoamingTarif_61">'Převáděné služby'!$I$62</definedName>
    <definedName name="RoamingTarif_62">'Převáděné služby'!$I$63</definedName>
    <definedName name="RoamingTarif_63">'Převáděné služby'!$I$64</definedName>
    <definedName name="RoamingTarif_64">'Převáděné služby'!$I$65</definedName>
    <definedName name="RoamingTarif_65">'Převáděné služby'!$I$66</definedName>
    <definedName name="RoamingTarif_66">'Převáděné služby'!$I$67</definedName>
    <definedName name="RoamingTarif_67">'Převáděné služby'!$I$68</definedName>
    <definedName name="RoamingTarif_68">'Převáděné služby'!$I$69</definedName>
    <definedName name="RoamingTarif_69">'Převáděné služby'!$I$70</definedName>
    <definedName name="RoamingTarif_7">'Převáděné služby'!$I$8</definedName>
    <definedName name="RoamingTarif_70">'Převáděné služby'!$I$71</definedName>
    <definedName name="RoamingTarif_71">'Převáděné služby'!$I$72</definedName>
    <definedName name="RoamingTarif_72">'Převáděné služby'!$I$73</definedName>
    <definedName name="RoamingTarif_73">'Převáděné služby'!$I$74</definedName>
    <definedName name="RoamingTarif_74">'Převáděné služby'!$I$75</definedName>
    <definedName name="RoamingTarif_75">'Převáděné služby'!$I$76</definedName>
    <definedName name="RoamingTarif_76">'Převáděné služby'!$I$77</definedName>
    <definedName name="RoamingTarif_77">'Převáděné služby'!$I$78</definedName>
    <definedName name="RoamingTarif_78">'Převáděné služby'!$I$79</definedName>
    <definedName name="RoamingTarif_79">'Převáděné služby'!$I$80</definedName>
    <definedName name="RoamingTarif_8">'Převáděné služby'!$I$9</definedName>
    <definedName name="RoamingTarif_80">'Převáděné služby'!$I$81</definedName>
    <definedName name="RoamingTarif_81">'Převáděné služby'!$I$82</definedName>
    <definedName name="RoamingTarif_82">'Převáděné služby'!$I$83</definedName>
    <definedName name="RoamingTarif_83">'Převáděné služby'!$I$84</definedName>
    <definedName name="RoamingTarif_84">'Převáděné služby'!$I$85</definedName>
    <definedName name="RoamingTarif_85">'Převáděné služby'!$I$86</definedName>
    <definedName name="RoamingTarif_86">'Převáděné služby'!$I$87</definedName>
    <definedName name="RoamingTarif_87">'Převáděné služby'!$I$88</definedName>
    <definedName name="RoamingTarif_88">'Převáděné služby'!$I$89</definedName>
    <definedName name="RoamingTarif_89">'Převáděné služby'!$I$90</definedName>
    <definedName name="RoamingTarif_9">'Převáděné služby'!$I$10</definedName>
    <definedName name="RoamingTarif_90">'Převáděné služby'!$I$91</definedName>
    <definedName name="RoamingTarif_91">'Převáděné služby'!$I$92</definedName>
    <definedName name="RoamingTarif_92">'Převáděné služby'!$I$93</definedName>
    <definedName name="RoamingTarif_93">'Převáděné služby'!$I$94</definedName>
    <definedName name="RoamingTarif_94">'Převáděné služby'!$I$95</definedName>
    <definedName name="RoamingTarif_95">'Převáděné služby'!$I$96</definedName>
    <definedName name="RoamingTarif_96">'Převáděné služby'!$I$97</definedName>
    <definedName name="RoamingTarif_97">'Převáděné služby'!$I$98</definedName>
    <definedName name="RoamingTarif_98">'Převáděné služby'!$I$99</definedName>
    <definedName name="RoamingTarif_99">'Převáděné služby'!$I$100</definedName>
    <definedName name="ROAMtarify">helpsheet!$I$2:$I$3</definedName>
    <definedName name="SdelitHesloBlok">'Převáděné služby'!#REF!</definedName>
    <definedName name="SdelitHesloBlok_1">'Převáděné služby'!#REF!</definedName>
    <definedName name="SdelitHesloBlok_10">'Převáděné služby'!#REF!</definedName>
    <definedName name="SdelitHesloBlok_100">'Převáděné služby'!#REF!</definedName>
    <definedName name="SdelitHesloBlok_11">'Převáděné služby'!#REF!</definedName>
    <definedName name="SdelitHesloBlok_12">'Převáděné služby'!#REF!</definedName>
    <definedName name="SdelitHesloBlok_13">'Převáděné služby'!#REF!</definedName>
    <definedName name="SdelitHesloBlok_14">'Převáděné služby'!#REF!</definedName>
    <definedName name="SdelitHesloBlok_15">'Převáděné služby'!#REF!</definedName>
    <definedName name="SdelitHesloBlok_16">'Převáděné služby'!#REF!</definedName>
    <definedName name="SdelitHesloBlok_17">'Převáděné služby'!#REF!</definedName>
    <definedName name="SdelitHesloBlok_18">'Převáděné služby'!#REF!</definedName>
    <definedName name="SdelitHesloBlok_19">'Převáděné služby'!#REF!</definedName>
    <definedName name="SdelitHesloBlok_2">'Převáděné služby'!#REF!</definedName>
    <definedName name="SdelitHesloBlok_20">'Převáděné služby'!#REF!</definedName>
    <definedName name="SdelitHesloBlok_21">'Převáděné služby'!#REF!</definedName>
    <definedName name="SdelitHesloBlok_22">'Převáděné služby'!#REF!</definedName>
    <definedName name="SdelitHesloBlok_23">'Převáděné služby'!#REF!</definedName>
    <definedName name="SdelitHesloBlok_24">'Převáděné služby'!#REF!</definedName>
    <definedName name="SdelitHesloBlok_25">'Převáděné služby'!#REF!</definedName>
    <definedName name="SdelitHesloBlok_26">'Převáděné služby'!#REF!</definedName>
    <definedName name="SdelitHesloBlok_27">'Převáděné služby'!#REF!</definedName>
    <definedName name="SdelitHesloBlok_28">'Převáděné služby'!#REF!</definedName>
    <definedName name="SdelitHesloBlok_29">'Převáděné služby'!#REF!</definedName>
    <definedName name="SdelitHesloBlok_3">'Převáděné služby'!#REF!</definedName>
    <definedName name="SdelitHesloBlok_30">'Převáděné služby'!#REF!</definedName>
    <definedName name="SdelitHesloBlok_31">'Převáděné služby'!#REF!</definedName>
    <definedName name="SdelitHesloBlok_32">'Převáděné služby'!#REF!</definedName>
    <definedName name="SdelitHesloBlok_33">'Převáděné služby'!#REF!</definedName>
    <definedName name="SdelitHesloBlok_34">'Převáděné služby'!#REF!</definedName>
    <definedName name="SdelitHesloBlok_35">'Převáděné služby'!#REF!</definedName>
    <definedName name="SdelitHesloBlok_36">'Převáděné služby'!#REF!</definedName>
    <definedName name="SdelitHesloBlok_37">'Převáděné služby'!#REF!</definedName>
    <definedName name="SdelitHesloBlok_38">'Převáděné služby'!#REF!</definedName>
    <definedName name="SdelitHesloBlok_39">'Převáděné služby'!#REF!</definedName>
    <definedName name="SdelitHesloBlok_4">'Převáděné služby'!#REF!</definedName>
    <definedName name="SdelitHesloBlok_40">'Převáděné služby'!#REF!</definedName>
    <definedName name="SdelitHesloBlok_41">'Převáděné služby'!#REF!</definedName>
    <definedName name="SdelitHesloBlok_42">'Převáděné služby'!#REF!</definedName>
    <definedName name="SdelitHesloBlok_43">'Převáděné služby'!#REF!</definedName>
    <definedName name="SdelitHesloBlok_44">'Převáděné služby'!#REF!</definedName>
    <definedName name="SdelitHesloBlok_45">'Převáděné služby'!#REF!</definedName>
    <definedName name="SdelitHesloBlok_46">'Převáděné služby'!#REF!</definedName>
    <definedName name="SdelitHesloBlok_47">'Převáděné služby'!#REF!</definedName>
    <definedName name="SdelitHesloBlok_48">'Převáděné služby'!#REF!</definedName>
    <definedName name="SdelitHesloBlok_49">'Převáděné služby'!#REF!</definedName>
    <definedName name="SdelitHesloBlok_5">'Převáděné služby'!#REF!</definedName>
    <definedName name="SdelitHesloBlok_50">'Převáděné služby'!#REF!</definedName>
    <definedName name="SdelitHesloBlok_51">'Převáděné služby'!#REF!</definedName>
    <definedName name="SdelitHesloBlok_52">'Převáděné služby'!#REF!</definedName>
    <definedName name="SdelitHesloBlok_53">'Převáděné služby'!#REF!</definedName>
    <definedName name="SdelitHesloBlok_54">'Převáděné služby'!#REF!</definedName>
    <definedName name="SdelitHesloBlok_55">'Převáděné služby'!#REF!</definedName>
    <definedName name="SdelitHesloBlok_56">'Převáděné služby'!#REF!</definedName>
    <definedName name="SdelitHesloBlok_57">'Převáděné služby'!#REF!</definedName>
    <definedName name="SdelitHesloBlok_58">'Převáděné služby'!#REF!</definedName>
    <definedName name="SdelitHesloBlok_59">'Převáděné služby'!#REF!</definedName>
    <definedName name="SdelitHesloBlok_6">'Převáděné služby'!#REF!</definedName>
    <definedName name="SdelitHesloBlok_60">'Převáděné služby'!#REF!</definedName>
    <definedName name="SdelitHesloBlok_61">'Převáděné služby'!#REF!</definedName>
    <definedName name="SdelitHesloBlok_62">'Převáděné služby'!#REF!</definedName>
    <definedName name="SdelitHesloBlok_63">'Převáděné služby'!#REF!</definedName>
    <definedName name="SdelitHesloBlok_64">'Převáděné služby'!#REF!</definedName>
    <definedName name="SdelitHesloBlok_65">'Převáděné služby'!#REF!</definedName>
    <definedName name="SdelitHesloBlok_66">'Převáděné služby'!#REF!</definedName>
    <definedName name="SdelitHesloBlok_67">'Převáděné služby'!#REF!</definedName>
    <definedName name="SdelitHesloBlok_68">'Převáděné služby'!#REF!</definedName>
    <definedName name="SdelitHesloBlok_69">'Převáděné služby'!#REF!</definedName>
    <definedName name="SdelitHesloBlok_7">'Převáděné služby'!#REF!</definedName>
    <definedName name="SdelitHesloBlok_70">'Převáděné služby'!#REF!</definedName>
    <definedName name="SdelitHesloBlok_71">'Převáděné služby'!#REF!</definedName>
    <definedName name="SdelitHesloBlok_72">'Převáděné služby'!#REF!</definedName>
    <definedName name="SdelitHesloBlok_73">'Převáděné služby'!#REF!</definedName>
    <definedName name="SdelitHesloBlok_74">'Převáděné služby'!#REF!</definedName>
    <definedName name="SdelitHesloBlok_75">'Převáděné služby'!#REF!</definedName>
    <definedName name="SdelitHesloBlok_76">'Převáděné služby'!#REF!</definedName>
    <definedName name="SdelitHesloBlok_77">'Převáděné služby'!#REF!</definedName>
    <definedName name="SdelitHesloBlok_78">'Převáděné služby'!#REF!</definedName>
    <definedName name="SdelitHesloBlok_79">'Převáděné služby'!#REF!</definedName>
    <definedName name="SdelitHesloBlok_8">'Převáděné služby'!#REF!</definedName>
    <definedName name="SdelitHesloBlok_80">'Převáděné služby'!#REF!</definedName>
    <definedName name="SdelitHesloBlok_81">'Převáděné služby'!#REF!</definedName>
    <definedName name="SdelitHesloBlok_82">'Převáděné služby'!#REF!</definedName>
    <definedName name="SdelitHesloBlok_83">'Převáděné služby'!#REF!</definedName>
    <definedName name="SdelitHesloBlok_84">'Převáděné služby'!#REF!</definedName>
    <definedName name="SdelitHesloBlok_85">'Převáděné služby'!#REF!</definedName>
    <definedName name="SdelitHesloBlok_86">'Převáděné služby'!#REF!</definedName>
    <definedName name="SdelitHesloBlok_87">'Převáděné služby'!#REF!</definedName>
    <definedName name="SdelitHesloBlok_88">'Převáděné služby'!#REF!</definedName>
    <definedName name="SdelitHesloBlok_89">'Převáděné služby'!#REF!</definedName>
    <definedName name="SdelitHesloBlok_9">'Převáděné služby'!#REF!</definedName>
    <definedName name="SdelitHesloBlok_90">'Převáděné služby'!#REF!</definedName>
    <definedName name="SdelitHesloBlok_91">'Převáděné služby'!#REF!</definedName>
    <definedName name="SdelitHesloBlok_92">'Převáděné služby'!#REF!</definedName>
    <definedName name="SdelitHesloBlok_93">'Převáděné služby'!#REF!</definedName>
    <definedName name="SdelitHesloBlok_94">'Převáděné služby'!#REF!</definedName>
    <definedName name="SdelitHesloBlok_95">'Převáděné služby'!#REF!</definedName>
    <definedName name="SdelitHesloBlok_96">'Převáděné služby'!#REF!</definedName>
    <definedName name="SdelitHesloBlok_97">'Převáděné služby'!#REF!</definedName>
    <definedName name="SdelitHesloBlok_98">'Převáděné služby'!#REF!</definedName>
    <definedName name="SdelitHesloBlok_99">'Převáděné služby'!#REF!</definedName>
    <definedName name="SMSapprove">'Převod účastnické smlouvy'!$A$92</definedName>
    <definedName name="SouhlasAudioPremium_1">'Převáděné služby'!$AB$2</definedName>
    <definedName name="SouhlasAudioPremium_10">'Převáděné služby'!$AB$11</definedName>
    <definedName name="SouhlasAudioPremium_100">'Převáděné služby'!$AB$101</definedName>
    <definedName name="SouhlasAudioPremium_11">'Převáděné služby'!$AB$12</definedName>
    <definedName name="SouhlasAudioPremium_12">'Převáděné služby'!$AB$13</definedName>
    <definedName name="SouhlasAudioPremium_13">'Převáděné služby'!$AB$14</definedName>
    <definedName name="SouhlasAudioPremium_14">'Převáděné služby'!$AB$15</definedName>
    <definedName name="SouhlasAudioPremium_15">'Převáděné služby'!$AB$16</definedName>
    <definedName name="SouhlasAudioPremium_16">'Převáděné služby'!$AB$17</definedName>
    <definedName name="SouhlasAudioPremium_17">'Převáděné služby'!$AB$18</definedName>
    <definedName name="SouhlasAudioPremium_18">'Převáděné služby'!$AB$19</definedName>
    <definedName name="SouhlasAudioPremium_19">'Převáděné služby'!$AB$20</definedName>
    <definedName name="SouhlasAudioPremium_2">'Převáděné služby'!$AB$3</definedName>
    <definedName name="SouhlasAudioPremium_20">'Převáděné služby'!$AB$21</definedName>
    <definedName name="SouhlasAudioPremium_21">'Převáděné služby'!$AB$22</definedName>
    <definedName name="SouhlasAudioPremium_22">'Převáděné služby'!$AB$23</definedName>
    <definedName name="SouhlasAudioPremium_23">'Převáděné služby'!$AB$24</definedName>
    <definedName name="SouhlasAudioPremium_24">'Převáděné služby'!$AB$25</definedName>
    <definedName name="SouhlasAudioPremium_25">'Převáděné služby'!$AB$26</definedName>
    <definedName name="SouhlasAudioPremium_26">'Převáděné služby'!$AB$27</definedName>
    <definedName name="SouhlasAudioPremium_27">'Převáděné služby'!$AB$28</definedName>
    <definedName name="SouhlasAudioPremium_28">'Převáděné služby'!$AB$29</definedName>
    <definedName name="SouhlasAudioPremium_29">'Převáděné služby'!$AB$30</definedName>
    <definedName name="SouhlasAudioPremium_3">'Převáděné služby'!$AB$4</definedName>
    <definedName name="SouhlasAudioPremium_30">'Převáděné služby'!$AB$31</definedName>
    <definedName name="SouhlasAudioPremium_31">'Převáděné služby'!$AB$32</definedName>
    <definedName name="SouhlasAudioPremium_32">'Převáděné služby'!$AB$33</definedName>
    <definedName name="SouhlasAudioPremium_33">'Převáděné služby'!$AB$34</definedName>
    <definedName name="SouhlasAudioPremium_34">'Převáděné služby'!$AB$35</definedName>
    <definedName name="SouhlasAudioPremium_35">'Převáděné služby'!$AB$36</definedName>
    <definedName name="SouhlasAudioPremium_36">'Převáděné služby'!$AB$37</definedName>
    <definedName name="SouhlasAudioPremium_37">'Převáděné služby'!$AB$38</definedName>
    <definedName name="SouhlasAudioPremium_38">'Převáděné služby'!$AB$39</definedName>
    <definedName name="SouhlasAudioPremium_39">'Převáděné služby'!$AB$40</definedName>
    <definedName name="SouhlasAudioPremium_4">'Převáděné služby'!$AB$5</definedName>
    <definedName name="SouhlasAudioPremium_40">'Převáděné služby'!$AB$41</definedName>
    <definedName name="SouhlasAudioPremium_41">'Převáděné služby'!$AB$42</definedName>
    <definedName name="SouhlasAudioPremium_42">'Převáděné služby'!$AB$43</definedName>
    <definedName name="SouhlasAudioPremium_43">'Převáděné služby'!$AB$44</definedName>
    <definedName name="SouhlasAudioPremium_44">'Převáděné služby'!$AB$45</definedName>
    <definedName name="SouhlasAudioPremium_45">'Převáděné služby'!$AB$46</definedName>
    <definedName name="SouhlasAudioPremium_46">'Převáděné služby'!$AB$47</definedName>
    <definedName name="SouhlasAudioPremium_47">'Převáděné služby'!$AB$48</definedName>
    <definedName name="SouhlasAudioPremium_48">'Převáděné služby'!$AB$49</definedName>
    <definedName name="SouhlasAudioPremium_49">'Převáděné služby'!$AB$50</definedName>
    <definedName name="SouhlasAudioPremium_5">'Převáděné služby'!$AB$6</definedName>
    <definedName name="SouhlasAudioPremium_50">'Převáděné služby'!$AB$51</definedName>
    <definedName name="SouhlasAudioPremium_51">'Převáděné služby'!$AB$52</definedName>
    <definedName name="SouhlasAudioPremium_52">'Převáděné služby'!$AB$53</definedName>
    <definedName name="SouhlasAudioPremium_53">'Převáděné služby'!$AB$54</definedName>
    <definedName name="SouhlasAudioPremium_54">'Převáděné služby'!$AB$55</definedName>
    <definedName name="SouhlasAudioPremium_55">'Převáděné služby'!$AB$56</definedName>
    <definedName name="SouhlasAudioPremium_56">'Převáděné služby'!$AB$57</definedName>
    <definedName name="SouhlasAudioPremium_57">'Převáděné služby'!$AB$58</definedName>
    <definedName name="SouhlasAudioPremium_58">'Převáděné služby'!$AB$59</definedName>
    <definedName name="SouhlasAudioPremium_59">'Převáděné služby'!$AB$60</definedName>
    <definedName name="SouhlasAudioPremium_6">'Převáděné služby'!$AB$7</definedName>
    <definedName name="SouhlasAudioPremium_60">'Převáděné služby'!$AB$61</definedName>
    <definedName name="SouhlasAudioPremium_61">'Převáděné služby'!$AB$62</definedName>
    <definedName name="SouhlasAudioPremium_62">'Převáděné služby'!$AB$63</definedName>
    <definedName name="SouhlasAudioPremium_63">'Převáděné služby'!$AB$64</definedName>
    <definedName name="SouhlasAudioPremium_64">'Převáděné služby'!$AB$65</definedName>
    <definedName name="SouhlasAudioPremium_65">'Převáděné služby'!$AB$66</definedName>
    <definedName name="SouhlasAudioPremium_66">'Převáděné služby'!$AB$67</definedName>
    <definedName name="SouhlasAudioPremium_67">'Převáděné služby'!$AB$68</definedName>
    <definedName name="SouhlasAudioPremium_68">'Převáděné služby'!$AB$69</definedName>
    <definedName name="SouhlasAudioPremium_69">'Převáděné služby'!$AB$70</definedName>
    <definedName name="SouhlasAudioPremium_7">'Převáděné služby'!$AB$8</definedName>
    <definedName name="SouhlasAudioPremium_70">'Převáděné služby'!$AB$71</definedName>
    <definedName name="SouhlasAudioPremium_71">'Převáděné služby'!$AB$72</definedName>
    <definedName name="SouhlasAudioPremium_72">'Převáděné služby'!$AB$73</definedName>
    <definedName name="SouhlasAudioPremium_73">'Převáděné služby'!$AB$74</definedName>
    <definedName name="SouhlasAudioPremium_74">'Převáděné služby'!$AB$75</definedName>
    <definedName name="SouhlasAudioPremium_75">'Převáděné služby'!$AB$76</definedName>
    <definedName name="SouhlasAudioPremium_76">'Převáděné služby'!$AB$77</definedName>
    <definedName name="SouhlasAudioPremium_77">'Převáděné služby'!$AB$78</definedName>
    <definedName name="SouhlasAudioPremium_78">'Převáděné služby'!$AB$79</definedName>
    <definedName name="SouhlasAudioPremium_79">'Převáděné služby'!$AB$80</definedName>
    <definedName name="SouhlasAudioPremium_8">'Převáděné služby'!$AB$9</definedName>
    <definedName name="SouhlasAudioPremium_80">'Převáděné služby'!$AB$81</definedName>
    <definedName name="SouhlasAudioPremium_81">'Převáděné služby'!$AB$82</definedName>
    <definedName name="SouhlasAudioPremium_82">'Převáděné služby'!$AB$83</definedName>
    <definedName name="SouhlasAudioPremium_83">'Převáděné služby'!$AB$84</definedName>
    <definedName name="SouhlasAudioPremium_84">'Převáděné služby'!$AB$85</definedName>
    <definedName name="SouhlasAudioPremium_85">'Převáděné služby'!$AB$86</definedName>
    <definedName name="SouhlasAudioPremium_86">'Převáděné služby'!$AB$87</definedName>
    <definedName name="SouhlasAudioPremium_87">'Převáděné služby'!$AB$88</definedName>
    <definedName name="SouhlasAudioPremium_88">'Převáděné služby'!$AB$89</definedName>
    <definedName name="SouhlasAudioPremium_89">'Převáděné služby'!$AB$90</definedName>
    <definedName name="SouhlasAudioPremium_9">'Převáděné služby'!$AB$10</definedName>
    <definedName name="SouhlasAudioPremium_90">'Převáděné služby'!$AB$91</definedName>
    <definedName name="SouhlasAudioPremium_91">'Převáděné služby'!$AB$92</definedName>
    <definedName name="SouhlasAudioPremium_92">'Převáděné služby'!$AB$93</definedName>
    <definedName name="SouhlasAudioPremium_93">'Převáděné služby'!$AB$94</definedName>
    <definedName name="SouhlasAudioPremium_94">'Převáděné služby'!$AB$95</definedName>
    <definedName name="SouhlasAudioPremium_95">'Převáděné služby'!$AB$96</definedName>
    <definedName name="SouhlasAudioPremium_96">'Převáděné služby'!$AB$97</definedName>
    <definedName name="SouhlasAudioPremium_97">'Převáděné služby'!$AB$98</definedName>
    <definedName name="SouhlasAudioPremium_98">'Převáděné služby'!$AB$99</definedName>
    <definedName name="SouhlasAudioPremium_99">'Převáděné služby'!$AB$100</definedName>
    <definedName name="SouhlasAudiotexPremium">'Převáděné služby'!$AB$1</definedName>
    <definedName name="SouhlasDMS_SMSplatba_1">'Převáděné služby'!$AC$2</definedName>
    <definedName name="SouhlasDMS_SMSplatba_10">'Převáděné služby'!$AC$11</definedName>
    <definedName name="SouhlasDMS_SMSplatba_100">'Převáděné služby'!$AC$101</definedName>
    <definedName name="SouhlasDMS_SMSplatba_11">'Převáděné služby'!$AC$12</definedName>
    <definedName name="SouhlasDMS_SMSplatba_12">'Převáděné služby'!$AC$13</definedName>
    <definedName name="SouhlasDMS_SMSplatba_13">'Převáděné služby'!$AC$14</definedName>
    <definedName name="SouhlasDMS_SMSplatba_14">'Převáděné služby'!$AC$15</definedName>
    <definedName name="SouhlasDMS_SMSplatba_15">'Převáděné služby'!$AC$16</definedName>
    <definedName name="SouhlasDMS_SMSplatba_16">'Převáděné služby'!$AC$17</definedName>
    <definedName name="SouhlasDMS_SMSplatba_17">'Převáděné služby'!$AC$18</definedName>
    <definedName name="SouhlasDMS_SMSplatba_18">'Převáděné služby'!$AC$19</definedName>
    <definedName name="SouhlasDMS_SMSplatba_19">'Převáděné služby'!$AC$20</definedName>
    <definedName name="SouhlasDMS_SMSplatba_2">'Převáděné služby'!$AC$3</definedName>
    <definedName name="SouhlasDMS_SMSplatba_20">'Převáděné služby'!$AC$21</definedName>
    <definedName name="SouhlasDMS_SMSplatba_21">'Převáděné služby'!$AC$22</definedName>
    <definedName name="SouhlasDMS_SMSplatba_22">'Převáděné služby'!$AC$23</definedName>
    <definedName name="SouhlasDMS_SMSplatba_23">'Převáděné služby'!$AC$24</definedName>
    <definedName name="SouhlasDMS_SMSplatba_24">'Převáděné služby'!$AC$25</definedName>
    <definedName name="SouhlasDMS_SMSplatba_25">'Převáděné služby'!$AC$26</definedName>
    <definedName name="SouhlasDMS_SMSplatba_26">'Převáděné služby'!$AC$27</definedName>
    <definedName name="SouhlasDMS_SMSplatba_27">'Převáděné služby'!$AC$28</definedName>
    <definedName name="SouhlasDMS_SMSplatba_28">'Převáděné služby'!$AC$29</definedName>
    <definedName name="SouhlasDMS_SMSplatba_29">'Převáděné služby'!$AC$30</definedName>
    <definedName name="SouhlasDMS_SMSplatba_3">'Převáděné služby'!$AC$4</definedName>
    <definedName name="SouhlasDMS_SMSplatba_30">'Převáděné služby'!$AC$31</definedName>
    <definedName name="SouhlasDMS_SMSplatba_31">'Převáděné služby'!$AC$32</definedName>
    <definedName name="SouhlasDMS_SMSplatba_32">'Převáděné služby'!$AC$33</definedName>
    <definedName name="SouhlasDMS_SMSplatba_33">'Převáděné služby'!$AC$34</definedName>
    <definedName name="SouhlasDMS_SMSplatba_34">'Převáděné služby'!$AC$35</definedName>
    <definedName name="SouhlasDMS_SMSplatba_35">'Převáděné služby'!$AC$36</definedName>
    <definedName name="SouhlasDMS_SMSplatba_36">'Převáděné služby'!$AC$37</definedName>
    <definedName name="SouhlasDMS_SMSplatba_37">'Převáděné služby'!$AC$38</definedName>
    <definedName name="SouhlasDMS_SMSplatba_38">'Převáděné služby'!$AC$39</definedName>
    <definedName name="SouhlasDMS_SMSplatba_39">'Převáděné služby'!$AC$40</definedName>
    <definedName name="SouhlasDMS_SMSplatba_4">'Převáděné služby'!$AC$5</definedName>
    <definedName name="SouhlasDMS_SMSplatba_40">'Převáděné služby'!$AC$41</definedName>
    <definedName name="SouhlasDMS_SMSplatba_41">'Převáděné služby'!$AC$42</definedName>
    <definedName name="SouhlasDMS_SMSplatba_42">'Převáděné služby'!$AC$43</definedName>
    <definedName name="SouhlasDMS_SMSplatba_43">'Převáděné služby'!$AC$44</definedName>
    <definedName name="SouhlasDMS_SMSplatba_44">'Převáděné služby'!$AC$45</definedName>
    <definedName name="SouhlasDMS_SMSplatba_45">'Převáděné služby'!$AC$46</definedName>
    <definedName name="SouhlasDMS_SMSplatba_46">'Převáděné služby'!$AC$47</definedName>
    <definedName name="SouhlasDMS_SMSplatba_47">'Převáděné služby'!$AC$48</definedName>
    <definedName name="SouhlasDMS_SMSplatba_48">'Převáděné služby'!$AC$49</definedName>
    <definedName name="SouhlasDMS_SMSplatba_49">'Převáděné služby'!$AC$50</definedName>
    <definedName name="SouhlasDMS_SMSplatba_5">'Převáděné služby'!$AC$6</definedName>
    <definedName name="SouhlasDMS_SMSplatba_50">'Převáděné služby'!$AC$51</definedName>
    <definedName name="SouhlasDMS_SMSplatba_51">'Převáděné služby'!$AC$52</definedName>
    <definedName name="SouhlasDMS_SMSplatba_52">'Převáděné služby'!$AC$53</definedName>
    <definedName name="SouhlasDMS_SMSplatba_53">'Převáděné služby'!$AC$54</definedName>
    <definedName name="SouhlasDMS_SMSplatba_54">'Převáděné služby'!$AC$55</definedName>
    <definedName name="SouhlasDMS_SMSplatba_55">'Převáděné služby'!$AC$56</definedName>
    <definedName name="SouhlasDMS_SMSplatba_56">'Převáděné služby'!$AC$57</definedName>
    <definedName name="SouhlasDMS_SMSplatba_57">'Převáděné služby'!$AC$58</definedName>
    <definedName name="SouhlasDMS_SMSplatba_58">'Převáděné služby'!$AC$59</definedName>
    <definedName name="SouhlasDMS_SMSplatba_59">'Převáděné služby'!$AC$60</definedName>
    <definedName name="SouhlasDMS_SMSplatba_6">'Převáděné služby'!$AC$7</definedName>
    <definedName name="SouhlasDMS_SMSplatba_60">'Převáděné služby'!$AC$61</definedName>
    <definedName name="SouhlasDMS_SMSplatba_61">'Převáděné služby'!$AC$62</definedName>
    <definedName name="SouhlasDMS_SMSplatba_62">'Převáděné služby'!$AC$63</definedName>
    <definedName name="SouhlasDMS_SMSplatba_63">'Převáděné služby'!$AC$64</definedName>
    <definedName name="SouhlasDMS_SMSplatba_64">'Převáděné služby'!$AC$65</definedName>
    <definedName name="SouhlasDMS_SMSplatba_65">'Převáděné služby'!$AC$66</definedName>
    <definedName name="SouhlasDMS_SMSplatba_66">'Převáděné služby'!$AC$67</definedName>
    <definedName name="SouhlasDMS_SMSplatba_67">'Převáděné služby'!$AC$68</definedName>
    <definedName name="SouhlasDMS_SMSplatba_68">'Převáděné služby'!$AC$69</definedName>
    <definedName name="SouhlasDMS_SMSplatba_69">'Převáděné služby'!$AC$70</definedName>
    <definedName name="SouhlasDMS_SMSplatba_7">'Převáděné služby'!$AC$8</definedName>
    <definedName name="SouhlasDMS_SMSplatba_70">'Převáděné služby'!$AC$71</definedName>
    <definedName name="SouhlasDMS_SMSplatba_71">'Převáděné služby'!$AC$72</definedName>
    <definedName name="SouhlasDMS_SMSplatba_72">'Převáděné služby'!$AC$73</definedName>
    <definedName name="SouhlasDMS_SMSplatba_73">'Převáděné služby'!$AC$74</definedName>
    <definedName name="SouhlasDMS_SMSplatba_74">'Převáděné služby'!$AC$75</definedName>
    <definedName name="SouhlasDMS_SMSplatba_75">'Převáděné služby'!$AC$76</definedName>
    <definedName name="SouhlasDMS_SMSplatba_76">'Převáděné služby'!$AC$77</definedName>
    <definedName name="SouhlasDMS_SMSplatba_77">'Převáděné služby'!$AC$78</definedName>
    <definedName name="SouhlasDMS_SMSplatba_78">'Převáděné služby'!$AC$79</definedName>
    <definedName name="SouhlasDMS_SMSplatba_79">'Převáděné služby'!$AC$80</definedName>
    <definedName name="SouhlasDMS_SMSplatba_8">'Převáděné služby'!$AC$9</definedName>
    <definedName name="SouhlasDMS_SMSplatba_80">'Převáděné služby'!$AC$81</definedName>
    <definedName name="SouhlasDMS_SMSplatba_81">'Převáděné služby'!$AC$82</definedName>
    <definedName name="SouhlasDMS_SMSplatba_82">'Převáděné služby'!$AC$83</definedName>
    <definedName name="SouhlasDMS_SMSplatba_83">'Převáděné služby'!$AC$84</definedName>
    <definedName name="SouhlasDMS_SMSplatba_84">'Převáděné služby'!$AC$85</definedName>
    <definedName name="SouhlasDMS_SMSplatba_85">'Převáděné služby'!$AC$86</definedName>
    <definedName name="SouhlasDMS_SMSplatba_86">'Převáděné služby'!$AC$87</definedName>
    <definedName name="SouhlasDMS_SMSplatba_87">'Převáděné služby'!$AC$88</definedName>
    <definedName name="SouhlasDMS_SMSplatba_88">'Převáděné služby'!$AC$89</definedName>
    <definedName name="SouhlasDMS_SMSplatba_89">'Převáděné služby'!$AC$90</definedName>
    <definedName name="SouhlasDMS_SMSplatba_9">'Převáděné služby'!$AC$10</definedName>
    <definedName name="SouhlasDMS_SMSplatba_90">'Převáděné služby'!$AC$91</definedName>
    <definedName name="SouhlasDMS_SMSplatba_91">'Převáděné služby'!$AC$92</definedName>
    <definedName name="SouhlasDMS_SMSplatba_92">'Převáděné služby'!$AC$93</definedName>
    <definedName name="SouhlasDMS_SMSplatba_93">'Převáděné služby'!$AC$94</definedName>
    <definedName name="SouhlasDMS_SMSplatba_94">'Převáděné služby'!$AC$95</definedName>
    <definedName name="SouhlasDMS_SMSplatba_95">'Převáděné služby'!$AC$96</definedName>
    <definedName name="SouhlasDMS_SMSplatba_96">'Převáděné služby'!$AC$97</definedName>
    <definedName name="SouhlasDMS_SMSplatba_97">'Převáděné služby'!$AC$98</definedName>
    <definedName name="SouhlasDMS_SMSplatba_98">'Převáděné služby'!$AC$99</definedName>
    <definedName name="SouhlasDMS_SMSplatba_99">'Převáděné služby'!$AC$100</definedName>
    <definedName name="SouhlasDMSaSMSplatba">'Převáděné služby'!$AC$1</definedName>
    <definedName name="SouhlasMplatba">'Převáděné služby'!$AD$1</definedName>
    <definedName name="SouhlasMplatba_1">'Převáděné služby'!$AD$2</definedName>
    <definedName name="SouhlasMplatba_10">'Převáděné služby'!$AD$11</definedName>
    <definedName name="SouhlasMplatba_100">'Převáděné služby'!$AD$101</definedName>
    <definedName name="SouhlasMplatba_11">'Převáděné služby'!$AD$12</definedName>
    <definedName name="SouhlasMplatba_12">'Převáděné služby'!$AD$13</definedName>
    <definedName name="SouhlasMplatba_13">'Převáděné služby'!$AD$14</definedName>
    <definedName name="SouhlasMplatba_14">'Převáděné služby'!$AD$15</definedName>
    <definedName name="SouhlasMplatba_15">'Převáděné služby'!$AD$16</definedName>
    <definedName name="SouhlasMplatba_16">'Převáděné služby'!$AD$17</definedName>
    <definedName name="SouhlasMplatba_17">'Převáděné služby'!$AD$18</definedName>
    <definedName name="SouhlasMplatba_18">'Převáděné služby'!$AD$19</definedName>
    <definedName name="SouhlasMplatba_19">'Převáděné služby'!$AD$20</definedName>
    <definedName name="SouhlasMplatba_2">'Převáděné služby'!$AD$3</definedName>
    <definedName name="SouhlasMplatba_20">'Převáděné služby'!$AD$21</definedName>
    <definedName name="SouhlasMplatba_21">'Převáděné služby'!$AD$22</definedName>
    <definedName name="SouhlasMplatba_22">'Převáděné služby'!$AD$23</definedName>
    <definedName name="SouhlasMplatba_23">'Převáděné služby'!$AD$24</definedName>
    <definedName name="SouhlasMplatba_24">'Převáděné služby'!$AD$25</definedName>
    <definedName name="SouhlasMplatba_25">'Převáděné služby'!$AD$26</definedName>
    <definedName name="SouhlasMplatba_26">'Převáděné služby'!$AD$27</definedName>
    <definedName name="SouhlasMplatba_27">'Převáděné služby'!$AD$28</definedName>
    <definedName name="SouhlasMplatba_28">'Převáděné služby'!$AD$29</definedName>
    <definedName name="SouhlasMplatba_29">'Převáděné služby'!$AD$30</definedName>
    <definedName name="SouhlasMplatba_3">'Převáděné služby'!$AD$4</definedName>
    <definedName name="SouhlasMplatba_30">'Převáděné služby'!$AD$31</definedName>
    <definedName name="SouhlasMplatba_31">'Převáděné služby'!$AD$32</definedName>
    <definedName name="SouhlasMplatba_32">'Převáděné služby'!$AD$33</definedName>
    <definedName name="SouhlasMplatba_33">'Převáděné služby'!$AD$34</definedName>
    <definedName name="SouhlasMplatba_34">'Převáděné služby'!$AD$35</definedName>
    <definedName name="SouhlasMplatba_35">'Převáděné služby'!$AD$36</definedName>
    <definedName name="SouhlasMplatba_36">'Převáděné služby'!$AD$37</definedName>
    <definedName name="SouhlasMplatba_37">'Převáděné služby'!$AD$38</definedName>
    <definedName name="SouhlasMplatba_38">'Převáděné služby'!$AD$39</definedName>
    <definedName name="SouhlasMplatba_39">'Převáděné služby'!$AD$40</definedName>
    <definedName name="SouhlasMplatba_4">'Převáděné služby'!$AD$5</definedName>
    <definedName name="SouhlasMplatba_40">'Převáděné služby'!$AD$41</definedName>
    <definedName name="SouhlasMplatba_41">'Převáděné služby'!$AD$42</definedName>
    <definedName name="SouhlasMplatba_42">'Převáděné služby'!$AD$43</definedName>
    <definedName name="SouhlasMplatba_43">'Převáděné služby'!$AD$44</definedName>
    <definedName name="SouhlasMplatba_44">'Převáděné služby'!$AD$45</definedName>
    <definedName name="SouhlasMplatba_45">'Převáděné služby'!$AD$46</definedName>
    <definedName name="SouhlasMplatba_46">'Převáděné služby'!$AD$47</definedName>
    <definedName name="SouhlasMplatba_47">'Převáděné služby'!$AD$48</definedName>
    <definedName name="SouhlasMplatba_48">'Převáděné služby'!$AD$49</definedName>
    <definedName name="SouhlasMplatba_49">'Převáděné služby'!$AD$50</definedName>
    <definedName name="SouhlasMplatba_5">'Převáděné služby'!$AD$6</definedName>
    <definedName name="SouhlasMplatba_50">'Převáděné služby'!$AD$51</definedName>
    <definedName name="SouhlasMplatba_51">'Převáděné služby'!$AD$52</definedName>
    <definedName name="SouhlasMplatba_52">'Převáděné služby'!$AD$53</definedName>
    <definedName name="SouhlasMplatba_53">'Převáděné služby'!$AD$54</definedName>
    <definedName name="SouhlasMplatba_54">'Převáděné služby'!$AD$55</definedName>
    <definedName name="SouhlasMplatba_55">'Převáděné služby'!$AD$56</definedName>
    <definedName name="SouhlasMplatba_56">'Převáděné služby'!$AD$57</definedName>
    <definedName name="SouhlasMplatba_57">'Převáděné služby'!$AD$58</definedName>
    <definedName name="SouhlasMplatba_58">'Převáděné služby'!$AD$59</definedName>
    <definedName name="SouhlasMplatba_59">'Převáděné služby'!$AD$60</definedName>
    <definedName name="SouhlasMplatba_6">'Převáděné služby'!$AD$7</definedName>
    <definedName name="SouhlasMplatba_60">'Převáděné služby'!$AD$61</definedName>
    <definedName name="SouhlasMplatba_61">'Převáděné služby'!$AD$62</definedName>
    <definedName name="SouhlasMplatba_62">'Převáděné služby'!$AD$63</definedName>
    <definedName name="SouhlasMplatba_63">'Převáděné služby'!$AD$64</definedName>
    <definedName name="SouhlasMplatba_64">'Převáděné služby'!$AD$65</definedName>
    <definedName name="SouhlasMplatba_65">'Převáděné služby'!$AD$66</definedName>
    <definedName name="SouhlasMplatba_66">'Převáděné služby'!$AD$67</definedName>
    <definedName name="SouhlasMplatba_67">'Převáděné služby'!$AD$68</definedName>
    <definedName name="SouhlasMplatba_68">'Převáděné služby'!$AD$69</definedName>
    <definedName name="SouhlasMplatba_69">'Převáděné služby'!$AD$70</definedName>
    <definedName name="SouhlasMplatba_7">'Převáděné služby'!$AD$8</definedName>
    <definedName name="SouhlasMplatba_70">'Převáděné služby'!$AD$71</definedName>
    <definedName name="SouhlasMplatba_71">'Převáděné služby'!$AD$72</definedName>
    <definedName name="SouhlasMplatba_72">'Převáděné služby'!$AD$73</definedName>
    <definedName name="SouhlasMplatba_73">'Převáděné služby'!$AD$74</definedName>
    <definedName name="SouhlasMplatba_74">'Převáděné služby'!$AD$75</definedName>
    <definedName name="SouhlasMplatba_75">'Převáděné služby'!$AD$76</definedName>
    <definedName name="SouhlasMplatba_76">'Převáděné služby'!$AD$77</definedName>
    <definedName name="SouhlasMplatba_77">'Převáděné služby'!$AD$78</definedName>
    <definedName name="SouhlasMplatba_78">'Převáděné služby'!$AD$79</definedName>
    <definedName name="SouhlasMplatba_79">'Převáděné služby'!$AD$80</definedName>
    <definedName name="SouhlasMplatba_8">'Převáděné služby'!$AD$9</definedName>
    <definedName name="SouhlasMplatba_80">'Převáděné služby'!$AD$81</definedName>
    <definedName name="SouhlasMplatba_81">'Převáděné služby'!$AD$82</definedName>
    <definedName name="SouhlasMplatba_82">'Převáděné služby'!$AD$83</definedName>
    <definedName name="SouhlasMplatba_83">'Převáděné služby'!$AD$84</definedName>
    <definedName name="SouhlasMplatba_84">'Převáděné služby'!$AD$85</definedName>
    <definedName name="SouhlasMplatba_85">'Převáděné služby'!$AD$86</definedName>
    <definedName name="SouhlasMplatba_86">'Převáděné služby'!$AD$87</definedName>
    <definedName name="SouhlasMplatba_87">'Převáděné služby'!$AD$88</definedName>
    <definedName name="SouhlasMplatba_88">'Převáděné služby'!$AD$89</definedName>
    <definedName name="SouhlasMplatba_89">'Převáděné služby'!$AD$90</definedName>
    <definedName name="SouhlasMplatba_9">'Převáděné služby'!$AD$10</definedName>
    <definedName name="SouhlasMplatba_90">'Převáděné služby'!$AD$91</definedName>
    <definedName name="SouhlasMplatba_91">'Převáděné služby'!$AD$92</definedName>
    <definedName name="SouhlasMplatba_92">'Převáděné služby'!$AD$93</definedName>
    <definedName name="SouhlasMplatba_93">'Převáděné služby'!$AD$94</definedName>
    <definedName name="SouhlasMplatba_94">'Převáděné služby'!$AD$95</definedName>
    <definedName name="SouhlasMplatba_95">'Převáděné služby'!$AD$96</definedName>
    <definedName name="SouhlasMplatba_96">'Převáděné služby'!$AD$97</definedName>
    <definedName name="SouhlasMplatba_97">'Převáděné služby'!$AD$98</definedName>
    <definedName name="SouhlasMplatba_98">'Převáděné služby'!$AD$99</definedName>
    <definedName name="SouhlasMplatba_99">'Převáděné služby'!$AD$100</definedName>
    <definedName name="Tarif">'Převáděné služby'!$E$1</definedName>
    <definedName name="Tarif_1">'Převáděné služby'!$E$2</definedName>
    <definedName name="Tarif_10">'Převáděné služby'!$E$11</definedName>
    <definedName name="Tarif_100">'Převáděné služby'!$E$101</definedName>
    <definedName name="Tarif_11">'Převáděné služby'!$E$12</definedName>
    <definedName name="Tarif_12">'Převáděné služby'!$E$13</definedName>
    <definedName name="Tarif_13">'Převáděné služby'!$E$14</definedName>
    <definedName name="Tarif_14">'Převáděné služby'!$E$15</definedName>
    <definedName name="Tarif_15">'Převáděné služby'!$E$16</definedName>
    <definedName name="Tarif_16">'Převáděné služby'!$E$17</definedName>
    <definedName name="Tarif_17">'Převáděné služby'!$E$18</definedName>
    <definedName name="Tarif_18">'Převáděné služby'!$E$19</definedName>
    <definedName name="Tarif_19">'Převáděné služby'!$E$20</definedName>
    <definedName name="Tarif_2">'Převáděné služby'!$E$3</definedName>
    <definedName name="Tarif_20">'Převáděné služby'!$E$21</definedName>
    <definedName name="Tarif_21">'Převáděné služby'!$E$22</definedName>
    <definedName name="Tarif_22">'Převáděné služby'!$E$23</definedName>
    <definedName name="Tarif_23">'Převáděné služby'!$E$24</definedName>
    <definedName name="Tarif_24">'Převáděné služby'!$E$25</definedName>
    <definedName name="Tarif_25">'Převáděné služby'!$E$26</definedName>
    <definedName name="Tarif_26">'Převáděné služby'!$E$27</definedName>
    <definedName name="Tarif_27">'Převáděné služby'!$E$28</definedName>
    <definedName name="Tarif_28">'Převáděné služby'!$E$29</definedName>
    <definedName name="Tarif_29">'Převáděné služby'!$E$30</definedName>
    <definedName name="Tarif_3">'Převáděné služby'!$E$4</definedName>
    <definedName name="Tarif_30">'Převáděné služby'!$E$31</definedName>
    <definedName name="Tarif_31">'Převáděné služby'!$E$32</definedName>
    <definedName name="Tarif_32">'Převáděné služby'!$E$33</definedName>
    <definedName name="Tarif_33">'Převáděné služby'!$E$34</definedName>
    <definedName name="Tarif_34">'Převáděné služby'!$E$35</definedName>
    <definedName name="Tarif_35">'Převáděné služby'!$E$36</definedName>
    <definedName name="Tarif_36">'Převáděné služby'!$E$37</definedName>
    <definedName name="Tarif_37">'Převáděné služby'!$E$38</definedName>
    <definedName name="Tarif_38">'Převáděné služby'!$E$39</definedName>
    <definedName name="Tarif_39">'Převáděné služby'!$E$40</definedName>
    <definedName name="Tarif_4">'Převáděné služby'!$E$5</definedName>
    <definedName name="Tarif_40">'Převáděné služby'!$E$41</definedName>
    <definedName name="Tarif_41">'Převáděné služby'!$E$42</definedName>
    <definedName name="Tarif_42">'Převáděné služby'!$E$43</definedName>
    <definedName name="Tarif_43">'Převáděné služby'!$E$44</definedName>
    <definedName name="Tarif_44">'Převáděné služby'!$E$45</definedName>
    <definedName name="Tarif_45">'Převáděné služby'!$E$46</definedName>
    <definedName name="Tarif_46">'Převáděné služby'!$E$47</definedName>
    <definedName name="Tarif_47">'Převáděné služby'!$E$48</definedName>
    <definedName name="Tarif_48">'Převáděné služby'!$E$49</definedName>
    <definedName name="Tarif_49">'Převáděné služby'!$E$50</definedName>
    <definedName name="Tarif_5">'Převáděné služby'!$E$6</definedName>
    <definedName name="Tarif_50">'Převáděné služby'!$E$51</definedName>
    <definedName name="Tarif_51">'Převáděné služby'!$E$52</definedName>
    <definedName name="Tarif_52">'Převáděné služby'!$E$53</definedName>
    <definedName name="Tarif_53">'Převáděné služby'!$E$54</definedName>
    <definedName name="Tarif_54">'Převáděné služby'!$E$55</definedName>
    <definedName name="Tarif_55">'Převáděné služby'!$E$56</definedName>
    <definedName name="Tarif_56">'Převáděné služby'!$E$57</definedName>
    <definedName name="Tarif_57">'Převáděné služby'!$E$58</definedName>
    <definedName name="Tarif_58">'Převáděné služby'!$E$59</definedName>
    <definedName name="Tarif_59">'Převáděné služby'!$E$60</definedName>
    <definedName name="Tarif_6">'Převáděné služby'!$E$7</definedName>
    <definedName name="Tarif_60">'Převáděné služby'!$E$61</definedName>
    <definedName name="Tarif_61">'Převáděné služby'!$E$62</definedName>
    <definedName name="Tarif_62">'Převáděné služby'!$E$63</definedName>
    <definedName name="Tarif_63">'Převáděné služby'!$E$64</definedName>
    <definedName name="Tarif_64">'Převáděné služby'!$E$65</definedName>
    <definedName name="Tarif_65">'Převáděné služby'!$E$66</definedName>
    <definedName name="Tarif_66">'Převáděné služby'!$E$67</definedName>
    <definedName name="Tarif_67">'Převáděné služby'!$E$68</definedName>
    <definedName name="Tarif_68">'Převáděné služby'!$E$69</definedName>
    <definedName name="Tarif_69">'Převáděné služby'!$E$70</definedName>
    <definedName name="Tarif_7">'Převáděné služby'!$E$8</definedName>
    <definedName name="Tarif_70">'Převáděné služby'!$E$71</definedName>
    <definedName name="Tarif_71">'Převáděné služby'!$E$72</definedName>
    <definedName name="Tarif_72">'Převáděné služby'!$E$73</definedName>
    <definedName name="Tarif_73">'Převáděné služby'!$E$74</definedName>
    <definedName name="Tarif_74">'Převáděné služby'!$E$75</definedName>
    <definedName name="Tarif_75">'Převáděné služby'!$E$76</definedName>
    <definedName name="Tarif_76">'Převáděné služby'!$E$77</definedName>
    <definedName name="Tarif_77">'Převáděné služby'!$E$78</definedName>
    <definedName name="Tarif_78">'Převáděné služby'!$E$79</definedName>
    <definedName name="Tarif_79">'Převáděné služby'!$E$80</definedName>
    <definedName name="Tarif_8">'Převáděné služby'!$E$9</definedName>
    <definedName name="Tarif_80">'Převáděné služby'!$E$81</definedName>
    <definedName name="Tarif_81">'Převáděné služby'!$E$82</definedName>
    <definedName name="Tarif_82">'Převáděné služby'!$E$83</definedName>
    <definedName name="Tarif_83">'Převáděné služby'!$E$84</definedName>
    <definedName name="Tarif_84">'Převáděné služby'!$E$85</definedName>
    <definedName name="Tarif_85">'Převáděné služby'!$E$86</definedName>
    <definedName name="Tarif_86">'Převáděné služby'!$E$87</definedName>
    <definedName name="Tarif_87">'Převáděné služby'!$E$88</definedName>
    <definedName name="Tarif_88">'Převáděné služby'!$E$89</definedName>
    <definedName name="Tarif_89">'Převáděné služby'!$E$90</definedName>
    <definedName name="Tarif_9">'Převáděné služby'!$E$10</definedName>
    <definedName name="Tarif_90">'Převáděné služby'!$E$91</definedName>
    <definedName name="Tarif_91">'Převáděné služby'!$E$92</definedName>
    <definedName name="Tarif_92">'Převáděné služby'!$E$93</definedName>
    <definedName name="Tarif_93">'Převáděné služby'!$E$94</definedName>
    <definedName name="Tarif_94">'Převáděné služby'!$E$95</definedName>
    <definedName name="Tarif_95">'Převáděné služby'!$E$96</definedName>
    <definedName name="Tarif_96">'Převáděné služby'!$E$97</definedName>
    <definedName name="Tarif_97">'Převáděné služby'!$E$98</definedName>
    <definedName name="Tarif_98">'Převáděné služby'!$E$99</definedName>
    <definedName name="Tarif_99">'Převáděné služby'!$E$100</definedName>
    <definedName name="Tarif_Data_1">'Převáděné služby'!$F$2</definedName>
    <definedName name="Tarif_Data_10">'Převáděné služby'!$F$11</definedName>
    <definedName name="Tarif_Data_100">'Převáděné služby'!$F$101</definedName>
    <definedName name="Tarif_Data_11">'Převáděné služby'!$F$12</definedName>
    <definedName name="Tarif_Data_12">'Převáděné služby'!$F$13</definedName>
    <definedName name="Tarif_Data_13">'Převáděné služby'!$F$14</definedName>
    <definedName name="Tarif_Data_14">'Převáděné služby'!$F$15</definedName>
    <definedName name="Tarif_Data_15">'Převáděné služby'!$F$16</definedName>
    <definedName name="Tarif_Data_16">'Převáděné služby'!$F$17</definedName>
    <definedName name="Tarif_Data_17">'Převáděné služby'!$F$18</definedName>
    <definedName name="Tarif_Data_18">'Převáděné služby'!$F$19</definedName>
    <definedName name="Tarif_Data_19">'Převáděné služby'!$F$20</definedName>
    <definedName name="Tarif_Data_2">'Převáděné služby'!$F$3</definedName>
    <definedName name="Tarif_Data_20">'Převáděné služby'!$F$21</definedName>
    <definedName name="Tarif_Data_21">'Převáděné služby'!$F$22</definedName>
    <definedName name="Tarif_Data_22">'Převáděné služby'!$F$23</definedName>
    <definedName name="Tarif_Data_23">'Převáděné služby'!$F$24</definedName>
    <definedName name="Tarif_Data_24">'Převáděné služby'!$F$25</definedName>
    <definedName name="Tarif_Data_25">'Převáděné služby'!$F$26</definedName>
    <definedName name="Tarif_Data_26">'Převáděné služby'!$F$27</definedName>
    <definedName name="Tarif_Data_27">'Převáděné služby'!$F$28</definedName>
    <definedName name="Tarif_Data_28">'Převáděné služby'!$F$29</definedName>
    <definedName name="Tarif_Data_29">'Převáděné služby'!$F$30</definedName>
    <definedName name="Tarif_Data_3">'Převáděné služby'!$F$4</definedName>
    <definedName name="Tarif_Data_30">'Převáděné služby'!$F$31</definedName>
    <definedName name="Tarif_Data_31">'Převáděné služby'!$F$32</definedName>
    <definedName name="Tarif_Data_32">'Převáděné služby'!$F$33</definedName>
    <definedName name="Tarif_Data_33">'Převáděné služby'!$F$34</definedName>
    <definedName name="Tarif_Data_34">'Převáděné služby'!$F$35</definedName>
    <definedName name="Tarif_Data_35">'Převáděné služby'!$F$36</definedName>
    <definedName name="Tarif_Data_36">'Převáděné služby'!$F$37</definedName>
    <definedName name="Tarif_Data_37">'Převáděné služby'!$F$38</definedName>
    <definedName name="Tarif_Data_38">'Převáděné služby'!$F$39</definedName>
    <definedName name="Tarif_Data_39">'Převáděné služby'!$F$40</definedName>
    <definedName name="Tarif_Data_4">'Převáděné služby'!$F$5</definedName>
    <definedName name="Tarif_Data_40">'Převáděné služby'!$F$41</definedName>
    <definedName name="Tarif_Data_41">'Převáděné služby'!$F$42</definedName>
    <definedName name="Tarif_Data_42">'Převáděné služby'!$F$43</definedName>
    <definedName name="Tarif_Data_43">'Převáděné služby'!$F$44</definedName>
    <definedName name="Tarif_Data_44">'Převáděné služby'!$F$45</definedName>
    <definedName name="Tarif_Data_45">'Převáděné služby'!$F$46</definedName>
    <definedName name="Tarif_Data_46">'Převáděné služby'!$F$47</definedName>
    <definedName name="Tarif_Data_47">'Převáděné služby'!$F$48</definedName>
    <definedName name="Tarif_Data_48">'Převáděné služby'!$F$49</definedName>
    <definedName name="Tarif_Data_49">'Převáděné služby'!$F$50</definedName>
    <definedName name="Tarif_Data_5">'Převáděné služby'!$F$6</definedName>
    <definedName name="Tarif_Data_50">'Převáděné služby'!$F$51</definedName>
    <definedName name="Tarif_Data_51">'Převáděné služby'!$F$52</definedName>
    <definedName name="Tarif_Data_52">'Převáděné služby'!$F$53</definedName>
    <definedName name="Tarif_Data_53">'Převáděné služby'!$F$54</definedName>
    <definedName name="Tarif_Data_54">'Převáděné služby'!$F$55</definedName>
    <definedName name="Tarif_Data_55">'Převáděné služby'!$F$56</definedName>
    <definedName name="Tarif_Data_56">'Převáděné služby'!$F$57</definedName>
    <definedName name="Tarif_Data_57">'Převáděné služby'!$F$58</definedName>
    <definedName name="Tarif_Data_58">'Převáděné služby'!$F$59</definedName>
    <definedName name="Tarif_Data_59">'Převáděné služby'!$F$60</definedName>
    <definedName name="Tarif_Data_6">'Převáděné služby'!$F$7</definedName>
    <definedName name="Tarif_Data_60">'Převáděné služby'!$F$61</definedName>
    <definedName name="Tarif_Data_61">'Převáděné služby'!$F$62</definedName>
    <definedName name="Tarif_Data_62">'Převáděné služby'!$F$63</definedName>
    <definedName name="Tarif_Data_63">'Převáděné služby'!$F$64</definedName>
    <definedName name="Tarif_Data_64">'Převáděné služby'!$F$65</definedName>
    <definedName name="Tarif_Data_65">'Převáděné služby'!$F$66</definedName>
    <definedName name="Tarif_Data_66">'Převáděné služby'!$F$67</definedName>
    <definedName name="Tarif_Data_67">'Převáděné služby'!$F$68</definedName>
    <definedName name="Tarif_Data_68">'Převáděné služby'!$F$69</definedName>
    <definedName name="Tarif_Data_69">'Převáděné služby'!$F$70</definedName>
    <definedName name="Tarif_Data_7">'Převáděné služby'!$F$8</definedName>
    <definedName name="Tarif_Data_70">'Převáděné služby'!$F$71</definedName>
    <definedName name="Tarif_Data_71">'Převáděné služby'!$F$72</definedName>
    <definedName name="Tarif_Data_72">'Převáděné služby'!$F$73</definedName>
    <definedName name="Tarif_Data_73">'Převáděné služby'!$F$74</definedName>
    <definedName name="Tarif_Data_74">'Převáděné služby'!$F$75</definedName>
    <definedName name="Tarif_Data_75">'Převáděné služby'!$F$76</definedName>
    <definedName name="Tarif_Data_76">'Převáděné služby'!$F$77</definedName>
    <definedName name="Tarif_Data_77">'Převáděné služby'!$F$78</definedName>
    <definedName name="Tarif_Data_78">'Převáděné služby'!$F$79</definedName>
    <definedName name="Tarif_Data_79">'Převáděné služby'!$F$80</definedName>
    <definedName name="Tarif_Data_8">'Převáděné služby'!$F$9</definedName>
    <definedName name="Tarif_Data_80">'Převáděné služby'!$F$81</definedName>
    <definedName name="Tarif_Data_81">'Převáděné služby'!$F$82</definedName>
    <definedName name="Tarif_Data_82">'Převáděné služby'!$F$83</definedName>
    <definedName name="Tarif_Data_83">'Převáděné služby'!$F$84</definedName>
    <definedName name="Tarif_Data_84">'Převáděné služby'!$F$85</definedName>
    <definedName name="Tarif_Data_85">'Převáděné služby'!$F$86</definedName>
    <definedName name="Tarif_Data_86">'Převáděné služby'!$F$87</definedName>
    <definedName name="Tarif_Data_87">'Převáděné služby'!$F$88</definedName>
    <definedName name="Tarif_Data_88">'Převáděné služby'!$F$89</definedName>
    <definedName name="Tarif_Data_89">'Převáděné služby'!$F$90</definedName>
    <definedName name="Tarif_Data_9">'Převáděné služby'!$F$10</definedName>
    <definedName name="Tarif_Data_90">'Převáděné služby'!$F$91</definedName>
    <definedName name="Tarif_Data_91">'Převáděné služby'!$F$92</definedName>
    <definedName name="Tarif_Data_92">'Převáděné služby'!$F$93</definedName>
    <definedName name="Tarif_Data_93">'Převáděné služby'!$F$94</definedName>
    <definedName name="Tarif_Data_94">'Převáděné služby'!$F$95</definedName>
    <definedName name="Tarif_Data_95">'Převáděné služby'!$F$96</definedName>
    <definedName name="Tarif_Data_96">'Převáděné služby'!$F$97</definedName>
    <definedName name="Tarif_Data_97">'Převáděné služby'!$F$98</definedName>
    <definedName name="Tarif_Data_98">'Převáděné služby'!$F$99</definedName>
    <definedName name="Tarif_Data_99">'Převáděné služby'!$F$100</definedName>
    <definedName name="Tarif_test">helpsheet!$O$2</definedName>
    <definedName name="Tarify">helpsheet!$F$2:$F$233</definedName>
    <definedName name="tarify_kontrola">helpsheet!$F$2:$F$1067</definedName>
    <definedName name="TelCislo1">'Převáděné služby'!$C$1</definedName>
    <definedName name="TelCislo1_1">'Převáděné služby'!$C$2</definedName>
    <definedName name="TelCislo1_10">'Převáděné služby'!$C$11</definedName>
    <definedName name="TelCislo1_100">'Převáděné služby'!$C$101</definedName>
    <definedName name="TelCislo1_11">'Převáděné služby'!$C$12</definedName>
    <definedName name="TelCislo1_12">'Převáděné služby'!$C$13</definedName>
    <definedName name="TelCislo1_13">'Převáděné služby'!$C$14</definedName>
    <definedName name="TelCislo1_14">'Převáděné služby'!$C$15</definedName>
    <definedName name="TelCislo1_15">'Převáděné služby'!$C$16</definedName>
    <definedName name="TelCislo1_16">'Převáděné služby'!$C$17</definedName>
    <definedName name="TelCislo1_17">'Převáděné služby'!$C$18</definedName>
    <definedName name="TelCislo1_18">'Převáděné služby'!$C$19</definedName>
    <definedName name="TelCislo1_19">'Převáděné služby'!$C$20</definedName>
    <definedName name="TelCislo1_2">'Převáděné služby'!$C$3</definedName>
    <definedName name="TelCislo1_20">'Převáděné služby'!$C$21</definedName>
    <definedName name="TelCislo1_21">'Převáděné služby'!$C$22</definedName>
    <definedName name="TelCislo1_22">'Převáděné služby'!$C$23</definedName>
    <definedName name="TelCislo1_23">'Převáděné služby'!$C$24</definedName>
    <definedName name="TelCislo1_24">'Převáděné služby'!$C$25</definedName>
    <definedName name="TelCislo1_25">'Převáděné služby'!$C$26</definedName>
    <definedName name="TelCislo1_26">'Převáděné služby'!$C$27</definedName>
    <definedName name="TelCislo1_27">'Převáděné služby'!$C$28</definedName>
    <definedName name="TelCislo1_28">'Převáděné služby'!$C$29</definedName>
    <definedName name="TelCislo1_29">'Převáděné služby'!$C$30</definedName>
    <definedName name="TelCislo1_3">'Převáděné služby'!$C$4</definedName>
    <definedName name="TelCislo1_30">'Převáděné služby'!$C$31</definedName>
    <definedName name="TelCislo1_31">'Převáděné služby'!$C$32</definedName>
    <definedName name="TelCislo1_32">'Převáděné služby'!$C$33</definedName>
    <definedName name="TelCislo1_33">'Převáděné služby'!$C$34</definedName>
    <definedName name="TelCislo1_34">'Převáděné služby'!$C$35</definedName>
    <definedName name="TelCislo1_35">'Převáděné služby'!$C$36</definedName>
    <definedName name="TelCislo1_36">'Převáděné služby'!$C$37</definedName>
    <definedName name="TelCislo1_37">'Převáděné služby'!$C$38</definedName>
    <definedName name="TelCislo1_38">'Převáděné služby'!$C$39</definedName>
    <definedName name="TelCislo1_39">'Převáděné služby'!$C$40</definedName>
    <definedName name="TelCislo1_4">'Převáděné služby'!$C$5</definedName>
    <definedName name="TelCislo1_40">'Převáděné služby'!$C$41</definedName>
    <definedName name="TelCislo1_41">'Převáděné služby'!$C$42</definedName>
    <definedName name="TelCislo1_42">'Převáděné služby'!$C$43</definedName>
    <definedName name="TelCislo1_43">'Převáděné služby'!$C$44</definedName>
    <definedName name="TelCislo1_44">'Převáděné služby'!$C$45</definedName>
    <definedName name="TelCislo1_45">'Převáděné služby'!$C$46</definedName>
    <definedName name="TelCislo1_46">'Převáděné služby'!$C$47</definedName>
    <definedName name="TelCislo1_47">'Převáděné služby'!$C$48</definedName>
    <definedName name="TelCislo1_48">'Převáděné služby'!$C$49</definedName>
    <definedName name="TelCislo1_49">'Převáděné služby'!$C$50</definedName>
    <definedName name="TelCislo1_5">'Převáděné služby'!$C$6</definedName>
    <definedName name="TelCislo1_50">'Převáděné služby'!$C$51</definedName>
    <definedName name="TelCislo1_51">'Převáděné služby'!$C$52</definedName>
    <definedName name="TelCislo1_52">'Převáděné služby'!$C$53</definedName>
    <definedName name="TelCislo1_53">'Převáděné služby'!$C$54</definedName>
    <definedName name="TelCislo1_54">'Převáděné služby'!$C$55</definedName>
    <definedName name="TelCislo1_55">'Převáděné služby'!$C$56</definedName>
    <definedName name="TelCislo1_56">'Převáděné služby'!$C$57</definedName>
    <definedName name="TelCislo1_57">'Převáděné služby'!$C$58</definedName>
    <definedName name="TelCislo1_58">'Převáděné služby'!$C$59</definedName>
    <definedName name="TelCislo1_59">'Převáděné služby'!$C$60</definedName>
    <definedName name="TelCislo1_6">'Převáděné služby'!$C$7</definedName>
    <definedName name="TelCislo1_60">'Převáděné služby'!$C$61</definedName>
    <definedName name="TelCislo1_61">'Převáděné služby'!$C$62</definedName>
    <definedName name="TelCislo1_62">'Převáděné služby'!$C$63</definedName>
    <definedName name="TelCislo1_63">'Převáděné služby'!$C$64</definedName>
    <definedName name="TelCislo1_64">'Převáděné služby'!$C$65</definedName>
    <definedName name="TelCislo1_65">'Převáděné služby'!$C$66</definedName>
    <definedName name="TelCislo1_66">'Převáděné služby'!$C$67</definedName>
    <definedName name="TelCislo1_67">'Převáděné služby'!$C$68</definedName>
    <definedName name="TelCislo1_68">'Převáděné služby'!$C$69</definedName>
    <definedName name="TelCislo1_69">'Převáděné služby'!$C$70</definedName>
    <definedName name="TelCislo1_7">'Převáděné služby'!$C$8</definedName>
    <definedName name="TelCislo1_70">'Převáděné služby'!$C$71</definedName>
    <definedName name="TelCislo1_71">'Převáděné služby'!$C$72</definedName>
    <definedName name="TelCislo1_72">'Převáděné služby'!$C$73</definedName>
    <definedName name="TelCislo1_73">'Převáděné služby'!$C$74</definedName>
    <definedName name="TelCislo1_74">'Převáděné služby'!$C$75</definedName>
    <definedName name="TelCislo1_75">'Převáděné služby'!$C$76</definedName>
    <definedName name="TelCislo1_76">'Převáděné služby'!$C$77</definedName>
    <definedName name="TelCislo1_77">'Převáděné služby'!$C$78</definedName>
    <definedName name="TelCislo1_78">'Převáděné služby'!$C$79</definedName>
    <definedName name="TelCislo1_79">'Převáděné služby'!$C$80</definedName>
    <definedName name="TelCislo1_8">'Převáděné služby'!$C$9</definedName>
    <definedName name="TelCislo1_80">'Převáděné služby'!$C$81</definedName>
    <definedName name="TelCislo1_81">'Převáděné služby'!$C$82</definedName>
    <definedName name="TelCislo1_82">'Převáděné služby'!$C$83</definedName>
    <definedName name="TelCislo1_83">'Převáděné služby'!$C$84</definedName>
    <definedName name="TelCislo1_84">'Převáděné služby'!$C$85</definedName>
    <definedName name="TelCislo1_85">'Převáděné služby'!$C$86</definedName>
    <definedName name="TelCislo1_86">'Převáděné služby'!$C$87</definedName>
    <definedName name="TelCislo1_87">'Převáděné služby'!$C$88</definedName>
    <definedName name="TelCislo1_88">'Převáděné služby'!$C$89</definedName>
    <definedName name="TelCislo1_89">'Převáděné služby'!$C$90</definedName>
    <definedName name="TelCislo1_9">'Převáděné služby'!$C$10</definedName>
    <definedName name="TelCislo1_90">'Převáděné služby'!$C$91</definedName>
    <definedName name="TelCislo1_91">'Převáděné služby'!$C$92</definedName>
    <definedName name="TelCislo1_92">'Převáděné služby'!$C$93</definedName>
    <definedName name="TelCislo1_93">'Převáděné služby'!$C$94</definedName>
    <definedName name="TelCislo1_94">'Převáděné služby'!$C$95</definedName>
    <definedName name="TelCislo1_95">'Převáděné služby'!$C$96</definedName>
    <definedName name="TelCislo1_96">'Převáděné služby'!$C$97</definedName>
    <definedName name="TelCislo1_97">'Převáděné služby'!$C$98</definedName>
    <definedName name="TelCislo1_98">'Převáděné služby'!$C$99</definedName>
    <definedName name="TelCislo1_99">'Převáděné služby'!$C$100</definedName>
    <definedName name="TelCislo2">'Převáděné služby'!$P$1</definedName>
    <definedName name="TelCislo2_1">'Převáděné služby'!$P$2</definedName>
    <definedName name="TelCislo2_10">'Převáděné služby'!$P$11</definedName>
    <definedName name="TelCislo2_100">'Převáděné služby'!$P$101</definedName>
    <definedName name="TelCislo2_11">'Převáděné služby'!$P$12</definedName>
    <definedName name="TelCislo2_12">'Převáděné služby'!$P$13</definedName>
    <definedName name="TelCislo2_13">'Převáděné služby'!$P$14</definedName>
    <definedName name="TelCislo2_14">'Převáděné služby'!$P$15</definedName>
    <definedName name="TelCislo2_15">'Převáděné služby'!$P$16</definedName>
    <definedName name="TelCislo2_16">'Převáděné služby'!$P$17</definedName>
    <definedName name="TelCislo2_17">'Převáděné služby'!$P$18</definedName>
    <definedName name="TelCislo2_18">'Převáděné služby'!$P$19</definedName>
    <definedName name="TelCislo2_19">'Převáděné služby'!$P$20</definedName>
    <definedName name="TelCislo2_2">'Převáděné služby'!$P$3</definedName>
    <definedName name="TelCislo2_20">'Převáděné služby'!$P$21</definedName>
    <definedName name="TelCislo2_21">'Převáděné služby'!$P$22</definedName>
    <definedName name="TelCislo2_22">'Převáděné služby'!$P$23</definedName>
    <definedName name="TelCislo2_23">'Převáděné služby'!$P$24</definedName>
    <definedName name="TelCislo2_24">'Převáděné služby'!$P$25</definedName>
    <definedName name="TelCislo2_25">'Převáděné služby'!$P$26</definedName>
    <definedName name="TelCislo2_26">'Převáděné služby'!$P$27</definedName>
    <definedName name="TelCislo2_27">'Převáděné služby'!$P$28</definedName>
    <definedName name="TelCislo2_28">'Převáděné služby'!$P$29</definedName>
    <definedName name="TelCislo2_29">'Převáděné služby'!$P$30</definedName>
    <definedName name="TelCislo2_3">'Převáděné služby'!$P$4</definedName>
    <definedName name="TelCislo2_30">'Převáděné služby'!$P$31</definedName>
    <definedName name="TelCislo2_31">'Převáděné služby'!$P$32</definedName>
    <definedName name="TelCislo2_32">'Převáděné služby'!$P$33</definedName>
    <definedName name="TelCislo2_33">'Převáděné služby'!$P$34</definedName>
    <definedName name="TelCislo2_34">'Převáděné služby'!$P$35</definedName>
    <definedName name="TelCislo2_35">'Převáděné služby'!$P$36</definedName>
    <definedName name="TelCislo2_36">'Převáděné služby'!$P$37</definedName>
    <definedName name="TelCislo2_37">'Převáděné služby'!$P$38</definedName>
    <definedName name="TelCislo2_38">'Převáděné služby'!$P$39</definedName>
    <definedName name="TelCislo2_39">'Převáděné služby'!$P$40</definedName>
    <definedName name="TelCislo2_4">'Převáděné služby'!$P$5</definedName>
    <definedName name="TelCislo2_40">'Převáděné služby'!$P$41</definedName>
    <definedName name="TelCislo2_41">'Převáděné služby'!$P$42</definedName>
    <definedName name="TelCislo2_42">'Převáděné služby'!$P$43</definedName>
    <definedName name="TelCislo2_43">'Převáděné služby'!$P$44</definedName>
    <definedName name="TelCislo2_44">'Převáděné služby'!$P$45</definedName>
    <definedName name="TelCislo2_45">'Převáděné služby'!$P$46</definedName>
    <definedName name="TelCislo2_46">'Převáděné služby'!$P$47</definedName>
    <definedName name="TelCislo2_47">'Převáděné služby'!$P$48</definedName>
    <definedName name="TelCislo2_48">'Převáděné služby'!$P$49</definedName>
    <definedName name="TelCislo2_49">'Převáděné služby'!$P$50</definedName>
    <definedName name="TelCislo2_5">'Převáděné služby'!$P$6</definedName>
    <definedName name="TelCislo2_50">'Převáděné služby'!$P$51</definedName>
    <definedName name="TelCislo2_51">'Převáděné služby'!$P$52</definedName>
    <definedName name="TelCislo2_52">'Převáděné služby'!$P$53</definedName>
    <definedName name="TelCislo2_53">'Převáděné služby'!$P$54</definedName>
    <definedName name="TelCislo2_54">'Převáděné služby'!$P$55</definedName>
    <definedName name="TelCislo2_55">'Převáděné služby'!$P$56</definedName>
    <definedName name="TelCislo2_56">'Převáděné služby'!$P$57</definedName>
    <definedName name="TelCislo2_57">'Převáděné služby'!$P$58</definedName>
    <definedName name="TelCislo2_58">'Převáděné služby'!$P$59</definedName>
    <definedName name="TelCislo2_59">'Převáděné služby'!$P$60</definedName>
    <definedName name="TelCislo2_6">'Převáděné služby'!$P$7</definedName>
    <definedName name="TelCislo2_60">'Převáděné služby'!$P$61</definedName>
    <definedName name="TelCislo2_61">'Převáděné služby'!$P$62</definedName>
    <definedName name="TelCislo2_62">'Převáděné služby'!$P$63</definedName>
    <definedName name="TelCislo2_63">'Převáděné služby'!$P$64</definedName>
    <definedName name="TelCislo2_64">'Převáděné služby'!$P$65</definedName>
    <definedName name="TelCislo2_65">'Převáděné služby'!$P$66</definedName>
    <definedName name="TelCislo2_66">'Převáděné služby'!$P$67</definedName>
    <definedName name="TelCislo2_67">'Převáděné služby'!$P$68</definedName>
    <definedName name="TelCislo2_68">'Převáděné služby'!$P$69</definedName>
    <definedName name="TelCislo2_69">'Převáděné služby'!$P$70</definedName>
    <definedName name="TelCislo2_7">'Převáděné služby'!$P$8</definedName>
    <definedName name="TelCislo2_70">'Převáděné služby'!$P$71</definedName>
    <definedName name="TelCislo2_71">'Převáděné služby'!$P$72</definedName>
    <definedName name="TelCislo2_72">'Převáděné služby'!$P$73</definedName>
    <definedName name="TelCislo2_73">'Převáděné služby'!$P$74</definedName>
    <definedName name="TelCislo2_74">'Převáděné služby'!$P$75</definedName>
    <definedName name="TelCislo2_75">'Převáděné služby'!$P$76</definedName>
    <definedName name="TelCislo2_76">'Převáděné služby'!$P$77</definedName>
    <definedName name="TelCislo2_77">'Převáděné služby'!$P$78</definedName>
    <definedName name="TelCislo2_78">'Převáděné služby'!$P$79</definedName>
    <definedName name="TelCislo2_79">'Převáděné služby'!$P$80</definedName>
    <definedName name="TelCislo2_8">'Převáděné služby'!$P$9</definedName>
    <definedName name="TelCislo2_80">'Převáděné služby'!$P$81</definedName>
    <definedName name="TelCislo2_81">'Převáděné služby'!$P$82</definedName>
    <definedName name="TelCislo2_82">'Převáděné služby'!$P$83</definedName>
    <definedName name="TelCislo2_83">'Převáděné služby'!$P$84</definedName>
    <definedName name="TelCislo2_84">'Převáděné služby'!$P$85</definedName>
    <definedName name="TelCislo2_85">'Převáděné služby'!$P$86</definedName>
    <definedName name="TelCislo2_86">'Převáděné služby'!$P$87</definedName>
    <definedName name="TelCislo2_87">'Převáděné služby'!$P$88</definedName>
    <definedName name="TelCislo2_88">'Převáděné služby'!$P$89</definedName>
    <definedName name="TelCislo2_89">'Převáděné služby'!$P$90</definedName>
    <definedName name="TelCislo2_9">'Převáděné služby'!$P$10</definedName>
    <definedName name="TelCislo2_90">'Převáděné služby'!$P$91</definedName>
    <definedName name="TelCislo2_91">'Převáděné služby'!$P$92</definedName>
    <definedName name="TelCislo2_92">'Převáděné služby'!$P$93</definedName>
    <definedName name="TelCislo2_93">'Převáděné služby'!$P$94</definedName>
    <definedName name="TelCislo2_94">'Převáděné služby'!$P$95</definedName>
    <definedName name="TelCislo2_95">'Převáděné služby'!$P$96</definedName>
    <definedName name="TelCislo2_96">'Převáděné služby'!$P$97</definedName>
    <definedName name="TelCislo2_97">'Převáděné služby'!$P$98</definedName>
    <definedName name="TelCislo2_98">'Převáděné služby'!$P$99</definedName>
    <definedName name="TelCislo2_99">'Převáděné služby'!$P$100</definedName>
    <definedName name="TerminAktivSIM_1">'Převáděné služby'!$H$2</definedName>
    <definedName name="TerminAktivSIM_10">'Převáděné služby'!$H$11</definedName>
    <definedName name="TerminAktivSIM_100">'Převáděné služby'!$H$101</definedName>
    <definedName name="TerminAktivSIM_11">'Převáděné služby'!$H$12</definedName>
    <definedName name="TerminAktivSIM_12">'Převáděné služby'!$H$13</definedName>
    <definedName name="TerminAktivSIM_13">'Převáděné služby'!$H$14</definedName>
    <definedName name="TerminAktivSIM_14">'Převáděné služby'!$H$15</definedName>
    <definedName name="TerminAktivSIM_15">'Převáděné služby'!$H$16</definedName>
    <definedName name="TerminAktivSIM_16">'Převáděné služby'!$H$17</definedName>
    <definedName name="TerminAktivSIM_17">'Převáděné služby'!$H$18</definedName>
    <definedName name="TerminAktivSIM_18">'Převáděné služby'!$H$19</definedName>
    <definedName name="TerminAktivSIM_19">'Převáděné služby'!$H$20</definedName>
    <definedName name="TerminAktivSIM_2">'Převáděné služby'!$H$3</definedName>
    <definedName name="TerminAktivSIM_20">'Převáděné služby'!$H$21</definedName>
    <definedName name="TerminAktivSIM_21">'Převáděné služby'!$H$22</definedName>
    <definedName name="TerminAktivSIM_22">'Převáděné služby'!$H$23</definedName>
    <definedName name="TerminAktivSIM_23">'Převáděné služby'!$H$24</definedName>
    <definedName name="TerminAktivSIM_24">'Převáděné služby'!$H$25</definedName>
    <definedName name="TerminAktivSIM_25">'Převáděné služby'!$H$26</definedName>
    <definedName name="TerminAktivSIM_26">'Převáděné služby'!$H$27</definedName>
    <definedName name="TerminAktivSIM_27">'Převáděné služby'!$H$28</definedName>
    <definedName name="TerminAktivSIM_28">'Převáděné služby'!$H$29</definedName>
    <definedName name="TerminAktivSIM_29">'Převáděné služby'!$H$30</definedName>
    <definedName name="TerminAktivSIM_3">'Převáděné služby'!$H$4</definedName>
    <definedName name="TerminAktivSIM_30">'Převáděné služby'!$H$31</definedName>
    <definedName name="TerminAktivSIM_31">'Převáděné služby'!$H$32</definedName>
    <definedName name="TerminAktivSIM_32">'Převáděné služby'!$H$33</definedName>
    <definedName name="TerminAktivSIM_33">'Převáděné služby'!$H$34</definedName>
    <definedName name="TerminAktivSIM_34">'Převáděné služby'!$H$35</definedName>
    <definedName name="TerminAktivSIM_35">'Převáděné služby'!$H$36</definedName>
    <definedName name="TerminAktivSIM_36">'Převáděné služby'!$H$37</definedName>
    <definedName name="TerminAktivSIM_37">'Převáděné služby'!$H$38</definedName>
    <definedName name="TerminAktivSIM_38">'Převáděné služby'!$H$39</definedName>
    <definedName name="TerminAktivSIM_39">'Převáděné služby'!$H$40</definedName>
    <definedName name="TerminAktivSIM_4">'Převáděné služby'!$H$5</definedName>
    <definedName name="TerminAktivSIM_40">'Převáděné služby'!$H$41</definedName>
    <definedName name="TerminAktivSIM_41">'Převáděné služby'!$H$42</definedName>
    <definedName name="TerminAktivSIM_42">'Převáděné služby'!$H$43</definedName>
    <definedName name="TerminAktivSIM_43">'Převáděné služby'!$H$44</definedName>
    <definedName name="TerminAktivSIM_44">'Převáděné služby'!$H$45</definedName>
    <definedName name="TerminAktivSIM_45">'Převáděné služby'!$H$46</definedName>
    <definedName name="TerminAktivSIM_46">'Převáděné služby'!$H$47</definedName>
    <definedName name="TerminAktivSIM_47">'Převáděné služby'!$H$48</definedName>
    <definedName name="TerminAktivSIM_48">'Převáděné služby'!$H$49</definedName>
    <definedName name="TerminAktivSIM_49">'Převáděné služby'!$H$50</definedName>
    <definedName name="TerminAktivSIM_5">'Převáděné služby'!$H$6</definedName>
    <definedName name="TerminAktivSIM_50">'Převáděné služby'!$H$51</definedName>
    <definedName name="TerminAktivSIM_51">'Převáděné služby'!$H$52</definedName>
    <definedName name="TerminAktivSIM_52">'Převáděné služby'!$H$53</definedName>
    <definedName name="TerminAktivSIM_53">'Převáděné služby'!$H$54</definedName>
    <definedName name="TerminAktivSIM_54">'Převáděné služby'!$H$55</definedName>
    <definedName name="TerminAktivSIM_55">'Převáděné služby'!$H$56</definedName>
    <definedName name="TerminAktivSIM_56">'Převáděné služby'!$H$57</definedName>
    <definedName name="TerminAktivSIM_57">'Převáděné služby'!$H$58</definedName>
    <definedName name="TerminAktivSIM_58">'Převáděné služby'!$H$59</definedName>
    <definedName name="TerminAktivSIM_59">'Převáděné služby'!$H$60</definedName>
    <definedName name="TerminAktivSIM_6">'Převáděné služby'!$H$7</definedName>
    <definedName name="TerminAktivSIM_60">'Převáděné služby'!$H$61</definedName>
    <definedName name="TerminAktivSIM_61">'Převáděné služby'!$H$62</definedName>
    <definedName name="TerminAktivSIM_62">'Převáděné služby'!$H$63</definedName>
    <definedName name="TerminAktivSIM_63">'Převáděné služby'!$H$64</definedName>
    <definedName name="TerminAktivSIM_64">'Převáděné služby'!$H$65</definedName>
    <definedName name="TerminAktivSIM_65">'Převáděné služby'!$H$66</definedName>
    <definedName name="TerminAktivSIM_66">'Převáděné služby'!$H$67</definedName>
    <definedName name="TerminAktivSIM_67">'Převáděné služby'!$H$68</definedName>
    <definedName name="TerminAktivSIM_68">'Převáděné služby'!$H$69</definedName>
    <definedName name="TerminAktivSIM_69">'Převáděné služby'!$H$70</definedName>
    <definedName name="TerminAktivSIM_7">'Převáděné služby'!$H$8</definedName>
    <definedName name="TerminAktivSIM_70">'Převáděné služby'!$H$71</definedName>
    <definedName name="TerminAktivSIM_71">'Převáděné služby'!$H$72</definedName>
    <definedName name="TerminAktivSIM_72">'Převáděné služby'!$H$73</definedName>
    <definedName name="TerminAktivSIM_73">'Převáděné služby'!$H$74</definedName>
    <definedName name="TerminAktivSIM_74">'Převáděné služby'!$H$75</definedName>
    <definedName name="TerminAktivSIM_75">'Převáděné služby'!$H$76</definedName>
    <definedName name="TerminAktivSIM_76">'Převáděné služby'!$H$77</definedName>
    <definedName name="TerminAktivSIM_77">'Převáděné služby'!$H$78</definedName>
    <definedName name="TerminAktivSIM_78">'Převáděné služby'!$H$79</definedName>
    <definedName name="TerminAktivSIM_79">'Převáděné služby'!$H$80</definedName>
    <definedName name="TerminAktivSIM_8">'Převáděné služby'!$H$9</definedName>
    <definedName name="TerminAktivSIM_80">'Převáděné služby'!$H$81</definedName>
    <definedName name="TerminAktivSIM_81">'Převáděné služby'!$H$82</definedName>
    <definedName name="TerminAktivSIM_82">'Převáděné služby'!$H$83</definedName>
    <definedName name="TerminAktivSIM_83">'Převáděné služby'!$H$84</definedName>
    <definedName name="TerminAktivSIM_84">'Převáděné služby'!$H$85</definedName>
    <definedName name="TerminAktivSIM_85">'Převáděné služby'!$H$86</definedName>
    <definedName name="TerminAktivSIM_86">'Převáděné služby'!$H$87</definedName>
    <definedName name="TerminAktivSIM_87">'Převáděné služby'!$H$88</definedName>
    <definedName name="TerminAktivSIM_88">'Převáděné služby'!$H$89</definedName>
    <definedName name="TerminAktivSIM_89">'Převáděné služby'!$H$90</definedName>
    <definedName name="TerminAktivSIM_9">'Převáděné služby'!$H$10</definedName>
    <definedName name="TerminAktivSIM_90">'Převáděné služby'!$H$91</definedName>
    <definedName name="TerminAktivSIM_91">'Převáděné služby'!$H$92</definedName>
    <definedName name="TerminAktivSIM_92">'Převáděné služby'!$H$93</definedName>
    <definedName name="TerminAktivSIM_93">'Převáděné služby'!$H$94</definedName>
    <definedName name="TerminAktivSIM_94">'Převáděné služby'!$H$95</definedName>
    <definedName name="TerminAktivSIM_95">'Převáděné služby'!$H$96</definedName>
    <definedName name="TerminAktivSIM_96">'Převáděné služby'!$H$97</definedName>
    <definedName name="TerminAktivSIM_97">'Převáděné služby'!$H$98</definedName>
    <definedName name="TerminAktivSIM_98">'Převáděné služby'!$H$99</definedName>
    <definedName name="TerminAktivSIM_99">'Převáděné služby'!$H$100</definedName>
    <definedName name="TMP_ID">'Převod účastnické smlouvy'!$H$12</definedName>
    <definedName name="Today">helpsheet!$AQ$11</definedName>
    <definedName name="TYPaktivace">helpsheet!$H$2:$H$4</definedName>
    <definedName name="typUhrady">helpsheet!$W$2:$W$3</definedName>
    <definedName name="TypVyuct">helpsheet!$Y$2:$Y$2</definedName>
    <definedName name="TypVyuctSluzeb">'Nové Fakturační Skupiny'!$O$1</definedName>
    <definedName name="TypVyuctSluzeb_1">'Nové Fakturační Skupiny'!$O$2</definedName>
    <definedName name="TypVyuctSluzeb_10">'Nové Fakturační Skupiny'!$O$11</definedName>
    <definedName name="TypVyuctSluzeb_11">'Nové Fakturační Skupiny'!$O$12</definedName>
    <definedName name="TypVyuctSluzeb_12">'Nové Fakturační Skupiny'!$O$13</definedName>
    <definedName name="TypVyuctSluzeb_13">'Nové Fakturační Skupiny'!$O$14</definedName>
    <definedName name="TypVyuctSluzeb_14">'Nové Fakturační Skupiny'!$O$15</definedName>
    <definedName name="TypVyuctSluzeb_15">'Nové Fakturační Skupiny'!$O$16</definedName>
    <definedName name="TypVyuctSluzeb_16">'Nové Fakturační Skupiny'!$O$17</definedName>
    <definedName name="TypVyuctSluzeb_17">'Nové Fakturační Skupiny'!$O$18</definedName>
    <definedName name="TypVyuctSluzeb_18">'Nové Fakturační Skupiny'!$O$19</definedName>
    <definedName name="TypVyuctSluzeb_19">'Nové Fakturační Skupiny'!$O$20</definedName>
    <definedName name="TypVyuctSluzeb_2">'Nové Fakturační Skupiny'!$O$3</definedName>
    <definedName name="TypVyuctSluzeb_20">'Nové Fakturační Skupiny'!$O$21</definedName>
    <definedName name="TypVyuctSluzeb_3">'Nové Fakturační Skupiny'!$O$4</definedName>
    <definedName name="TypVyuctSluzeb_4">'Nové Fakturační Skupiny'!$O$5</definedName>
    <definedName name="TypVyuctSluzeb_5">'Nové Fakturační Skupiny'!$O$6</definedName>
    <definedName name="TypVyuctSluzeb_6">'Nové Fakturační Skupiny'!$O$7</definedName>
    <definedName name="TypVyuctSluzeb_7">'Nové Fakturační Skupiny'!$O$8</definedName>
    <definedName name="TypVyuctSluzeb_8">'Nové Fakturační Skupiny'!$O$9</definedName>
    <definedName name="TypVyuctSluzeb_9">'Nové Fakturační Skupiny'!$O$10</definedName>
    <definedName name="TypZaznSluzby">'Převáděné služby'!$AF$1</definedName>
    <definedName name="TypZaznSluzby_1">'Převáděné služby'!$AF$2</definedName>
    <definedName name="TypZaznSluzby_10">'Převáděné služby'!$AF$11</definedName>
    <definedName name="TypZaznSluzby_100">'Převáděné služby'!$AF$101</definedName>
    <definedName name="TypZaznSluzby_11">'Převáděné služby'!$AF$12</definedName>
    <definedName name="TypZaznSluzby_12">'Převáděné služby'!$AF$13</definedName>
    <definedName name="TypZaznSluzby_13">'Převáděné služby'!$AF$14</definedName>
    <definedName name="TypZaznSluzby_14">'Převáděné služby'!$AF$15</definedName>
    <definedName name="TypZaznSluzby_15">'Převáděné služby'!$AF$16</definedName>
    <definedName name="TypZaznSluzby_16">'Převáděné služby'!$AF$17</definedName>
    <definedName name="TypZaznSluzby_17">'Převáděné služby'!$AF$18</definedName>
    <definedName name="TypZaznSluzby_18">'Převáděné služby'!$AF$19</definedName>
    <definedName name="TypZaznSluzby_19">'Převáděné služby'!$AF$20</definedName>
    <definedName name="TypZaznSluzby_2">'Převáděné služby'!$AF$3</definedName>
    <definedName name="TypZaznSluzby_20">'Převáděné služby'!$AF$21</definedName>
    <definedName name="TypZaznSluzby_21">'Převáděné služby'!$AF$22</definedName>
    <definedName name="TypZaznSluzby_22">'Převáděné služby'!$AF$23</definedName>
    <definedName name="TypZaznSluzby_23">'Převáděné služby'!$AF$24</definedName>
    <definedName name="TypZaznSluzby_24">'Převáděné služby'!$AF$25</definedName>
    <definedName name="TypZaznSluzby_25">'Převáděné služby'!$AF$26</definedName>
    <definedName name="TypZaznSluzby_26">'Převáděné služby'!$AF$27</definedName>
    <definedName name="TypZaznSluzby_27">'Převáděné služby'!$AF$28</definedName>
    <definedName name="TypZaznSluzby_28">'Převáděné služby'!$AF$29</definedName>
    <definedName name="TypZaznSluzby_29">'Převáděné služby'!$AF$30</definedName>
    <definedName name="TypZaznSluzby_3">'Převáděné služby'!$AF$4</definedName>
    <definedName name="TypZaznSluzby_30">'Převáděné služby'!$AF$31</definedName>
    <definedName name="TypZaznSluzby_31">'Převáděné služby'!$AF$32</definedName>
    <definedName name="TypZaznSluzby_32">'Převáděné služby'!$AF$33</definedName>
    <definedName name="TypZaznSluzby_33">'Převáděné služby'!$AF$34</definedName>
    <definedName name="TypZaznSluzby_34">'Převáděné služby'!$AF$35</definedName>
    <definedName name="TypZaznSluzby_35">'Převáděné služby'!$AF$36</definedName>
    <definedName name="TypZaznSluzby_36">'Převáděné služby'!$AF$37</definedName>
    <definedName name="TypZaznSluzby_37">'Převáděné služby'!$AF$38</definedName>
    <definedName name="TypZaznSluzby_38">'Převáděné služby'!$AF$39</definedName>
    <definedName name="TypZaznSluzby_39">'Převáděné služby'!$AF$40</definedName>
    <definedName name="TypZaznSluzby_4">'Převáděné služby'!$AF$5</definedName>
    <definedName name="TypZaznSluzby_40">'Převáděné služby'!$AF$41</definedName>
    <definedName name="TypZaznSluzby_41">'Převáděné služby'!$AF$42</definedName>
    <definedName name="TypZaznSluzby_42">'Převáděné služby'!$AF$43</definedName>
    <definedName name="TypZaznSluzby_43">'Převáděné služby'!$AF$44</definedName>
    <definedName name="TypZaznSluzby_44">'Převáděné služby'!$AF$45</definedName>
    <definedName name="TypZaznSluzby_45">'Převáděné služby'!$AF$46</definedName>
    <definedName name="TypZaznSluzby_46">'Převáděné služby'!$AF$47</definedName>
    <definedName name="TypZaznSluzby_47">'Převáděné služby'!$AF$48</definedName>
    <definedName name="TypZaznSluzby_48">'Převáděné služby'!$AF$49</definedName>
    <definedName name="TypZaznSluzby_49">'Převáděné služby'!$AF$50</definedName>
    <definedName name="TypZaznSluzby_5">'Převáděné služby'!$AF$6</definedName>
    <definedName name="TypZaznSluzby_50">'Převáděné služby'!$AF$51</definedName>
    <definedName name="TypZaznSluzby_51">'Převáděné služby'!$AF$52</definedName>
    <definedName name="TypZaznSluzby_52">'Převáděné služby'!$AF$53</definedName>
    <definedName name="TypZaznSluzby_53">'Převáděné služby'!$AF$54</definedName>
    <definedName name="TypZaznSluzby_54">'Převáděné služby'!$AF$55</definedName>
    <definedName name="TypZaznSluzby_55">'Převáděné služby'!$AF$56</definedName>
    <definedName name="TypZaznSluzby_56">'Převáděné služby'!$AF$57</definedName>
    <definedName name="TypZaznSluzby_57">'Převáděné služby'!$AF$58</definedName>
    <definedName name="TypZaznSluzby_58">'Převáděné služby'!$AF$59</definedName>
    <definedName name="TypZaznSluzby_59">'Převáděné služby'!$AF$60</definedName>
    <definedName name="TypZaznSluzby_6">'Převáděné služby'!$AF$7</definedName>
    <definedName name="TypZaznSluzby_60">'Převáděné služby'!$AF$61</definedName>
    <definedName name="TypZaznSluzby_61">'Převáděné služby'!$AF$62</definedName>
    <definedName name="TypZaznSluzby_62">'Převáděné služby'!$AF$63</definedName>
    <definedName name="TypZaznSluzby_63">'Převáděné služby'!$AF$64</definedName>
    <definedName name="TypZaznSluzby_64">'Převáděné služby'!$AF$65</definedName>
    <definedName name="TypZaznSluzby_65">'Převáděné služby'!$AF$66</definedName>
    <definedName name="TypZaznSluzby_66">'Převáděné služby'!$AF$67</definedName>
    <definedName name="TypZaznSluzby_67">'Převáděné služby'!$AF$68</definedName>
    <definedName name="TypZaznSluzby_68">'Převáděné služby'!$AF$69</definedName>
    <definedName name="TypZaznSluzby_69">'Převáděné služby'!$AF$70</definedName>
    <definedName name="TypZaznSluzby_7">'Převáděné služby'!$AF$8</definedName>
    <definedName name="TypZaznSluzby_70">'Převáděné služby'!$AF$71</definedName>
    <definedName name="TypZaznSluzby_71">'Převáděné služby'!$AF$72</definedName>
    <definedName name="TypZaznSluzby_72">'Převáděné služby'!$AF$73</definedName>
    <definedName name="TypZaznSluzby_73">'Převáděné služby'!$AF$74</definedName>
    <definedName name="TypZaznSluzby_74">'Převáděné služby'!$AF$75</definedName>
    <definedName name="TypZaznSluzby_75">'Převáděné služby'!$AF$76</definedName>
    <definedName name="TypZaznSluzby_76">'Převáděné služby'!$AF$77</definedName>
    <definedName name="TypZaznSluzby_77">'Převáděné služby'!$AF$78</definedName>
    <definedName name="TypZaznSluzby_78">'Převáděné služby'!$AF$79</definedName>
    <definedName name="TypZaznSluzby_79">'Převáděné služby'!$AF$80</definedName>
    <definedName name="TypZaznSluzby_8">'Převáděné služby'!$AF$9</definedName>
    <definedName name="TypZaznSluzby_80">'Převáděné služby'!$AF$81</definedName>
    <definedName name="TypZaznSluzby_81">'Převáděné služby'!$AF$82</definedName>
    <definedName name="TypZaznSluzby_82">'Převáděné služby'!$AF$83</definedName>
    <definedName name="TypZaznSluzby_83">'Převáděné služby'!$AF$84</definedName>
    <definedName name="TypZaznSluzby_84">'Převáděné služby'!$AF$85</definedName>
    <definedName name="TypZaznSluzby_85">'Převáděné služby'!$AF$86</definedName>
    <definedName name="TypZaznSluzby_86">'Převáděné služby'!$AF$87</definedName>
    <definedName name="TypZaznSluzby_87">'Převáděné služby'!$AF$88</definedName>
    <definedName name="TypZaznSluzby_88">'Převáděné služby'!$AF$89</definedName>
    <definedName name="TypZaznSluzby_89">'Převáděné služby'!$AF$90</definedName>
    <definedName name="TypZaznSluzby_9">'Převáděné služby'!$AF$10</definedName>
    <definedName name="TypZaznSluzby_90">'Převáděné služby'!$AF$91</definedName>
    <definedName name="TypZaznSluzby_91">'Převáděné služby'!$AF$92</definedName>
    <definedName name="TypZaznSluzby_92">'Převáděné služby'!$AF$93</definedName>
    <definedName name="TypZaznSluzby_93">'Převáděné služby'!$AF$94</definedName>
    <definedName name="TypZaznSluzby_94">'Převáděné služby'!$AF$95</definedName>
    <definedName name="TypZaznSluzby_95">'Převáděné služby'!$AF$96</definedName>
    <definedName name="TypZaznSluzby_96">'Převáděné služby'!$AF$97</definedName>
    <definedName name="TypZaznSluzby_97">'Převáděné služby'!$AF$98</definedName>
    <definedName name="TypZaznSluzby_98">'Převáděné služby'!$AF$99</definedName>
    <definedName name="TypZaznSluzby_99">'Převáděné služby'!$AF$100</definedName>
    <definedName name="ucastnik_autorizace">'Převod účastnické smlouvy'!$E$28</definedName>
    <definedName name="ucastnik_doklad1">'Převod účastnické smlouvy'!$E$31</definedName>
    <definedName name="ucastnik_doklad1_label">'Převod účastnické smlouvy'!$B$31</definedName>
    <definedName name="ucastnik_doklad2">'Převod účastnické smlouvy'!$E$34</definedName>
    <definedName name="ucastnik_doklad2_label">'Převod účastnické smlouvy'!$B$34</definedName>
    <definedName name="ucastnik_firma">'Převod účastnické smlouvy'!$C$22</definedName>
    <definedName name="ucastnik_firma1_label">'Převod účastnické smlouvy'!$B$22</definedName>
    <definedName name="ucastnik_firma2_label">'Převod účastnické smlouvy'!$B$23</definedName>
    <definedName name="ucastnik_IC">'Převod účastnické smlouvy'!$E$26</definedName>
    <definedName name="ucastnik_IC_label">'Převod účastnické smlouvy'!$B$26</definedName>
    <definedName name="ucastnik_jmeno">'Převod účastnické smlouvy'!$E$24</definedName>
    <definedName name="ucastnik_jmeno_label">'Převod účastnické smlouvy'!$B$24</definedName>
    <definedName name="ucastnik_nation">'Převod účastnické smlouvy'!$E$27</definedName>
    <definedName name="ucastnik_nation_label">'Převod účastnické smlouvy'!$B$27</definedName>
    <definedName name="ucastnik_platnost1">'Převod účastnické smlouvy'!$E$32</definedName>
    <definedName name="ucastnik_platnost1_label">'Převod účastnické smlouvy'!$B$32</definedName>
    <definedName name="ucastnik_platnost2">'Převod účastnické smlouvy'!$E$35</definedName>
    <definedName name="ucastnik_platnost2_label">'Převod účastnické smlouvy'!$B$35</definedName>
    <definedName name="ucastnik_prijmeni">'Převod účastnické smlouvy'!$E$25</definedName>
    <definedName name="ucastnik_prijmeni_label">'Převod účastnické smlouvy'!$B$25</definedName>
    <definedName name="ucastnik_RC">'Převod účastnické smlouvy'!$E$29</definedName>
    <definedName name="ucastnik_RC_label">'Převod účastnické smlouvy'!$B$29</definedName>
    <definedName name="ucastnik_required_fields">'Převod účastnické smlouvy'!$A$20</definedName>
    <definedName name="ucastnik_subjektivita">'Převod účastnické smlouvy'!$E$21</definedName>
    <definedName name="ucastnik_typ_doklad1">'Převod účastnické smlouvy'!$E$30</definedName>
    <definedName name="ucastnik_typ_doklad1_label">'Převod účastnické smlouvy'!$B$30</definedName>
    <definedName name="ucastnik_typ_doklad2">'Převod účastnické smlouvy'!$E$33</definedName>
    <definedName name="ucastnik_typ_doklad2_label">'Převod účastnické smlouvy'!$B$33</definedName>
    <definedName name="ucastnik_zastoupeny">'Převod účastnické smlouvy'!$F$23</definedName>
    <definedName name="ucastnikZAS_doklad1">'Převod účastnické smlouvy'!$I$30</definedName>
    <definedName name="ucastnikZAS_doklad1_label">'Převod účastnické smlouvy'!$F$30</definedName>
    <definedName name="ucastnikZAS_doklad2">'Převod účastnické smlouvy'!$I$33</definedName>
    <definedName name="ucastnikZAS_doklad2_label">'Převod účastnické smlouvy'!$F$33</definedName>
    <definedName name="ucastnikZAS_jmeno">'Převod účastnické smlouvy'!$I$24</definedName>
    <definedName name="ucastnikZAS_jmeno_label">'Převod účastnické smlouvy'!$F$24</definedName>
    <definedName name="ucastnikZAS_nation">'Převod účastnické smlouvy'!$I$27</definedName>
    <definedName name="ucastnikZAS_nation_label">'Převod účastnické smlouvy'!$F$27</definedName>
    <definedName name="ucastnikZAS_platnost1">'Převod účastnické smlouvy'!$I$31</definedName>
    <definedName name="ucastnikZAS_platnost1_label">'Převod účastnické smlouvy'!$F$31</definedName>
    <definedName name="ucastnikZAS_platnost2">'Převod účastnické smlouvy'!$I$34</definedName>
    <definedName name="ucastnikZAS_platnost2_label">'Převod účastnické smlouvy'!$F$34</definedName>
    <definedName name="ucastnikZAS_prijmeni">'Převod účastnické smlouvy'!$I$25</definedName>
    <definedName name="ucastnikZAS_prijmeni_label">'Převod účastnické smlouvy'!$F$25</definedName>
    <definedName name="ucastnikZAS_RC">'Převod účastnické smlouvy'!$I$28</definedName>
    <definedName name="ucastnikZAS_RC_label">'Převod účastnické smlouvy'!$F$28</definedName>
    <definedName name="ucastnikZAS_typ_doklad1">'Převod účastnické smlouvy'!$I$29</definedName>
    <definedName name="ucastnikZAS_typ_doklad1_label">'Převod účastnické smlouvy'!$F$29</definedName>
    <definedName name="ucastnikZAS_typ_doklad2">'Převod účastnické smlouvy'!$I$32</definedName>
    <definedName name="ucastnikZAS_typ_doklad2_label">'Převod účastnické smlouvy'!$F$32</definedName>
    <definedName name="Ulice">'Nové Fakturační Skupiny'!$E$1</definedName>
    <definedName name="Ulice_1">'Nové Fakturační Skupiny'!$E$2</definedName>
    <definedName name="Ulice_10">'Nové Fakturační Skupiny'!$E$11</definedName>
    <definedName name="Ulice_11">'Nové Fakturační Skupiny'!$E$12</definedName>
    <definedName name="Ulice_12">'Nové Fakturační Skupiny'!$E$13</definedName>
    <definedName name="Ulice_13">'Nové Fakturační Skupiny'!$E$14</definedName>
    <definedName name="Ulice_14">'Nové Fakturační Skupiny'!$E$15</definedName>
    <definedName name="Ulice_15">'Nové Fakturační Skupiny'!$E$16</definedName>
    <definedName name="Ulice_16">'Nové Fakturační Skupiny'!$E$17</definedName>
    <definedName name="Ulice_17">'Nové Fakturační Skupiny'!$E$18</definedName>
    <definedName name="Ulice_18">'Nové Fakturační Skupiny'!$E$19</definedName>
    <definedName name="Ulice_19">'Nové Fakturační Skupiny'!$E$20</definedName>
    <definedName name="Ulice_2">'Nové Fakturační Skupiny'!$E$3</definedName>
    <definedName name="Ulice_20">'Nové Fakturační Skupiny'!$E$21</definedName>
    <definedName name="Ulice_3">'Nové Fakturační Skupiny'!$E$4</definedName>
    <definedName name="Ulice_4">'Nové Fakturační Skupiny'!$E$5</definedName>
    <definedName name="Ulice_5">'Nové Fakturační Skupiny'!$E$6</definedName>
    <definedName name="Ulice_6">'Nové Fakturační Skupiny'!$E$7</definedName>
    <definedName name="Ulice_7">'Nové Fakturační Skupiny'!$E$8</definedName>
    <definedName name="Ulice_8">'Nové Fakturační Skupiny'!$E$9</definedName>
    <definedName name="Ulice_9">'Nové Fakturační Skupiny'!$E$10</definedName>
    <definedName name="validace_FS">helpsheet!$AP$2:$AP$21</definedName>
    <definedName name="VOICEapprove">'Převod účastnické smlouvy'!$A$94</definedName>
    <definedName name="Zajemce_adresa">'Převod účastnické smlouvy'!$E$43,'Převod účastnické smlouvy'!$E$44,'Převod účastnické smlouvy'!$C$44,'Převod účastnické smlouvy'!$E$45,'Převod účastnické smlouvy'!$E$46</definedName>
    <definedName name="Zajemce_adresa_oblig">'Převod účastnické smlouvy'!$E$43,'Převod účastnické smlouvy'!$C$44,'Převod účastnické smlouvy'!$E$45,'Převod účastnické smlouvy'!$E$46</definedName>
    <definedName name="zajemce_co">'Převod účastnické smlouvy'!$E$44</definedName>
    <definedName name="zajemce_cp">'Převod účastnické smlouvy'!$C$44</definedName>
    <definedName name="zajemce_cp_co_slash">'Převod účastnické smlouvy'!$H$44</definedName>
    <definedName name="zajemce_DIC">'Převod účastnické smlouvy'!$E$42</definedName>
    <definedName name="zajemce_doklad1">'Převod účastnické smlouvy'!$E$50</definedName>
    <definedName name="zajemce_doklad1_label">'Převod účastnické smlouvy'!$B$50</definedName>
    <definedName name="zajemce_doklad2">'Převod účastnické smlouvy'!$E$53</definedName>
    <definedName name="zajemce_doklad2_label">'Převod účastnické smlouvy'!$B$53</definedName>
    <definedName name="zajemce_firma">'Převod účastnické smlouvy'!$C$38</definedName>
    <definedName name="zajemce_firma1_label">'Převod účastnické smlouvy'!$B$38</definedName>
    <definedName name="zajemce_firma2_label">'Převod účastnické smlouvy'!$B$39</definedName>
    <definedName name="zajemce_IC">'Převod účastnické smlouvy'!$C$42</definedName>
    <definedName name="zajemce_IC_DIC_label">'Převod účastnické smlouvy'!$B$42</definedName>
    <definedName name="zajemce_IC_slash">'Převod účastnické smlouvy'!$D$42</definedName>
    <definedName name="zajemce_jmeno">'Převod účastnické smlouvy'!$E$40</definedName>
    <definedName name="zajemce_jmeno_label">'Převod účastnické smlouvy'!$B$40</definedName>
    <definedName name="zajemce_mesto">'Převod účastnické smlouvy'!$E$45</definedName>
    <definedName name="zajemce_nation">'Převod účastnické smlouvy'!$E$47</definedName>
    <definedName name="zajemce_nation_label">'Převod účastnické smlouvy'!$B$47</definedName>
    <definedName name="zajemce_platnost1">'Převod účastnické smlouvy'!$E$51</definedName>
    <definedName name="zajemce_platnost1_label">'Převod účastnické smlouvy'!$B$51</definedName>
    <definedName name="zajemce_platnost2">'Převod účastnické smlouvy'!$E$54</definedName>
    <definedName name="zajemce_platnost2_label">'Převod účastnické smlouvy'!$B$54</definedName>
    <definedName name="zajemce_prijmeni">'Převod účastnické smlouvy'!$E$41</definedName>
    <definedName name="zajemce_prijmeni_label">'Převod účastnické smlouvy'!$B$41</definedName>
    <definedName name="zajemce_PSC">'Převod účastnické smlouvy'!$E$46</definedName>
    <definedName name="zajemce_RC">'Převod účastnické smlouvy'!$E$48</definedName>
    <definedName name="zajemce_RC_label">'Převod účastnické smlouvy'!$B$48</definedName>
    <definedName name="zajemce_required_fields">'Převod účastnické smlouvy'!$A$36</definedName>
    <definedName name="zajemce_subjektivita">'Převod účastnické smlouvy'!$E$37</definedName>
    <definedName name="zajemce_typ_doklad1">'Převod účastnické smlouvy'!$E$49</definedName>
    <definedName name="zajemce_typ_doklad1_label">'Převod účastnické smlouvy'!$B$49</definedName>
    <definedName name="zajemce_typ_doklad2">'Převod účastnické smlouvy'!$E$52</definedName>
    <definedName name="zajemce_typ_doklad2_label">'Převod účastnické smlouvy'!$B$52</definedName>
    <definedName name="zajemce_ulice">'Převod účastnické smlouvy'!$E$43</definedName>
    <definedName name="zajemce_ulice_label">'Převod účastnické smlouvy'!$B$43</definedName>
    <definedName name="zajemce_zastoupeny">'Převod účastnické smlouvy'!$F$39</definedName>
    <definedName name="zajemceZAS_co">'Převod účastnické smlouvy'!$I$44</definedName>
    <definedName name="zajemceZAS_cp">'Převod účastnické smlouvy'!$G$44</definedName>
    <definedName name="zajemceZAS_CP_CO_label">'Převod účastnické smlouvy'!$F$44</definedName>
    <definedName name="zajemceZAS_doklad1">'Převod účastnické smlouvy'!$I$50</definedName>
    <definedName name="zajemceZAS_doklad1_label">'Převod účastnické smlouvy'!$F$50</definedName>
    <definedName name="zajemceZAS_doklad2">'Převod účastnické smlouvy'!$I$53</definedName>
    <definedName name="zajemceZAS_doklad2_label">'Převod účastnické smlouvy'!$F$53</definedName>
    <definedName name="zajemceZAS_jmeno">'Převod účastnické smlouvy'!$I$40</definedName>
    <definedName name="zajemceZAS_jmeno_label">'Převod účastnické smlouvy'!$F$40</definedName>
    <definedName name="zajemceZAS_mesto">'Převod účastnické smlouvy'!$I$45</definedName>
    <definedName name="zajemceZAS_mesto_label">'Převod účastnické smlouvy'!$F$45</definedName>
    <definedName name="zajemceZAS_nation">'Převod účastnické smlouvy'!$I$47</definedName>
    <definedName name="zajemceZAS_nation_label">'Převod účastnické smlouvy'!$F$47</definedName>
    <definedName name="zajemceZAS_platnost1">'Převod účastnické smlouvy'!$I$51</definedName>
    <definedName name="zajemceZAS_platnost1_label">'Převod účastnické smlouvy'!$F$51</definedName>
    <definedName name="zajemceZAS_platnost2">'Převod účastnické smlouvy'!$I$54</definedName>
    <definedName name="zajemceZAS_platnost2_label">'Převod účastnické smlouvy'!$F$54</definedName>
    <definedName name="zajemceZAS_prijmeni">'Převod účastnické smlouvy'!$I$41</definedName>
    <definedName name="zajemceZAS_prijmeni_label">'Převod účastnické smlouvy'!$F$41</definedName>
    <definedName name="zajemceZAS_PSC">'Převod účastnické smlouvy'!$I$46</definedName>
    <definedName name="zajemceZAS_PSC_label">'Převod účastnické smlouvy'!$F$46</definedName>
    <definedName name="zajemceZAS_RC">'Převod účastnické smlouvy'!$I$48</definedName>
    <definedName name="zajemceZAS_RC_label">'Převod účastnické smlouvy'!$F$48</definedName>
    <definedName name="zajemceZAS_typ_doklad1">'Převod účastnické smlouvy'!$I$49</definedName>
    <definedName name="zajemceZAS_typ_doklad1_label">'Převod účastnické smlouvy'!$F$49</definedName>
    <definedName name="zajemceZAS_typ_doklad2">'Převod účastnické smlouvy'!$I$52</definedName>
    <definedName name="zajemceZAS_typ_doklad2_label">'Převod účastnické smlouvy'!$F$52</definedName>
    <definedName name="zajemceZAS_ulice">'Převod účastnické smlouvy'!$I$43</definedName>
    <definedName name="zajemceZAS_ulice_label">'Převod účastnické smlouvy'!$F$43</definedName>
    <definedName name="ZasilatEmail">'Nové Fakturační Skupiny'!$R$1</definedName>
    <definedName name="ZasilatEmail_1">'Nové Fakturační Skupiny'!$R$2</definedName>
    <definedName name="ZasilatEmail_10">'Nové Fakturační Skupiny'!$R$11</definedName>
    <definedName name="ZasilatEmail_11">'Nové Fakturační Skupiny'!$R$12</definedName>
    <definedName name="ZasilatEmail_12">'Nové Fakturační Skupiny'!$R$13</definedName>
    <definedName name="ZasilatEmail_13">'Nové Fakturační Skupiny'!$R$14</definedName>
    <definedName name="ZasilatEmail_14">'Nové Fakturační Skupiny'!$R$15</definedName>
    <definedName name="ZasilatEmail_15">'Nové Fakturační Skupiny'!$R$16</definedName>
    <definedName name="ZasilatEmail_16">'Nové Fakturační Skupiny'!$R$17</definedName>
    <definedName name="ZasilatEmail_17">'Nové Fakturační Skupiny'!$R$18</definedName>
    <definedName name="ZasilatEmail_18">'Nové Fakturační Skupiny'!$R$19</definedName>
    <definedName name="ZasilatEmail_19">'Nové Fakturační Skupiny'!$R$20</definedName>
    <definedName name="ZasilatEmail_2">'Nové Fakturační Skupiny'!$R$3</definedName>
    <definedName name="ZasilatEmail_20">'Nové Fakturační Skupiny'!$R$21</definedName>
    <definedName name="ZasilatEmail_3">'Nové Fakturační Skupiny'!$R$4</definedName>
    <definedName name="ZasilatEmail_4">'Nové Fakturační Skupiny'!$R$5</definedName>
    <definedName name="ZasilatEmail_5">'Nové Fakturační Skupiny'!$R$6</definedName>
    <definedName name="ZasilatEmail_6">'Nové Fakturační Skupiny'!$R$7</definedName>
    <definedName name="ZasilatEmail_7">'Nové Fakturační Skupiny'!$R$8</definedName>
    <definedName name="ZasilatEmail_8">'Nové Fakturační Skupiny'!$R$9</definedName>
    <definedName name="ZasilatEmail_9">'Nové Fakturační Skupiny'!$R$10</definedName>
    <definedName name="ZpusobUhrady">'Nové Fakturační Skupiny'!$J$1</definedName>
    <definedName name="ZpusobUhrady_1">'Nové Fakturační Skupiny'!$J$2</definedName>
    <definedName name="ZpusobUhrady_10">'Nové Fakturační Skupiny'!$J$11</definedName>
    <definedName name="ZpusobUhrady_11">'Nové Fakturační Skupiny'!$J$12</definedName>
    <definedName name="ZpusobUhrady_12">'Nové Fakturační Skupiny'!$J$13</definedName>
    <definedName name="ZpusobUhrady_13">'Nové Fakturační Skupiny'!$J$14</definedName>
    <definedName name="ZpusobUhrady_14">'Nové Fakturační Skupiny'!$J$15</definedName>
    <definedName name="ZpusobUhrady_15">'Nové Fakturační Skupiny'!$J$16</definedName>
    <definedName name="ZpusobUhrady_16">'Nové Fakturační Skupiny'!$J$17</definedName>
    <definedName name="ZpusobUhrady_17">'Nové Fakturační Skupiny'!$J$18</definedName>
    <definedName name="ZpusobUhrady_18">'Nové Fakturační Skupiny'!$J$19</definedName>
    <definedName name="ZpusobUhrady_19">'Nové Fakturační Skupiny'!$J$20</definedName>
    <definedName name="ZpusobUhrady_2">'Nové Fakturační Skupiny'!$J$3</definedName>
    <definedName name="ZpusobUhrady_20">'Nové Fakturační Skupiny'!$J$21</definedName>
    <definedName name="ZpusobUhrady_3">'Nové Fakturační Skupiny'!$J$4</definedName>
    <definedName name="ZpusobUhrady_4">'Nové Fakturační Skupiny'!$J$5</definedName>
    <definedName name="ZpusobUhrady_5">'Nové Fakturační Skupiny'!$J$6</definedName>
    <definedName name="ZpusobUhrady_6">'Nové Fakturační Skupiny'!$J$7</definedName>
    <definedName name="ZpusobUhrady_7">'Nové Fakturační Skupiny'!$J$8</definedName>
    <definedName name="ZpusobUhrady_8">'Nové Fakturační Skupiny'!$J$9</definedName>
    <definedName name="ZpusobUhrady_9">'Nové Fakturační Skupiny'!$J$10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 i="4" l="1"/>
  <c r="W4" i="4"/>
  <c r="W5" i="4"/>
  <c r="W6" i="4"/>
  <c r="W7" i="4"/>
  <c r="W8" i="4"/>
  <c r="W9" i="4"/>
  <c r="W10" i="4"/>
  <c r="W11" i="4"/>
  <c r="W12" i="4"/>
  <c r="W13" i="4"/>
  <c r="W14" i="4"/>
  <c r="W15" i="4"/>
  <c r="W16" i="4"/>
  <c r="W17" i="4"/>
  <c r="W18" i="4"/>
  <c r="W19" i="4"/>
  <c r="W20" i="4"/>
  <c r="W21" i="4"/>
  <c r="W2" i="4"/>
  <c r="AL1" i="2"/>
  <c r="AH3" i="2" l="1"/>
  <c r="AH4" i="2"/>
  <c r="AH5" i="2"/>
  <c r="AH6" i="2"/>
  <c r="AH7" i="2"/>
  <c r="AH8" i="2"/>
  <c r="AH9"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2" i="2"/>
  <c r="U3" i="4"/>
  <c r="U4" i="4"/>
  <c r="U5" i="4"/>
  <c r="U6" i="4"/>
  <c r="U7" i="4"/>
  <c r="U8" i="4"/>
  <c r="U9" i="4"/>
  <c r="U10" i="4"/>
  <c r="U11" i="4"/>
  <c r="U12" i="4"/>
  <c r="U13" i="4"/>
  <c r="U14" i="4"/>
  <c r="U15" i="4"/>
  <c r="U16" i="4"/>
  <c r="U17" i="4"/>
  <c r="U18" i="4"/>
  <c r="U19" i="4"/>
  <c r="U20" i="4"/>
  <c r="U21" i="4"/>
  <c r="U2" i="4"/>
  <c r="T2" i="4" s="1"/>
  <c r="T3" i="4"/>
  <c r="T4" i="4"/>
  <c r="T5" i="4"/>
  <c r="T6" i="4"/>
  <c r="T7" i="4"/>
  <c r="T8" i="4"/>
  <c r="T9" i="4"/>
  <c r="T10" i="4"/>
  <c r="T11" i="4"/>
  <c r="T12" i="4"/>
  <c r="T13" i="4"/>
  <c r="T14" i="4"/>
  <c r="T15" i="4"/>
  <c r="T16" i="4"/>
  <c r="T17" i="4"/>
  <c r="T18" i="4"/>
  <c r="T19" i="4"/>
  <c r="T20" i="4"/>
  <c r="T21" i="4"/>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O2" i="3"/>
  <c r="P90" i="2" l="1"/>
  <c r="P91" i="2"/>
  <c r="A36" i="1" l="1"/>
  <c r="A20" i="1"/>
  <c r="AO3" i="3" l="1"/>
  <c r="AO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100" i="3"/>
  <c r="AO101" i="3"/>
  <c r="AO102" i="3"/>
  <c r="AO103" i="3"/>
  <c r="AO104" i="3"/>
  <c r="AO105" i="3"/>
  <c r="AO106" i="3"/>
  <c r="AO107" i="3"/>
  <c r="AO108" i="3"/>
  <c r="AO109" i="3"/>
  <c r="AO110" i="3"/>
  <c r="AO111" i="3"/>
  <c r="AO2" i="3"/>
  <c r="AQ11" i="3" l="1"/>
  <c r="A1" i="2" l="1"/>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2" i="2"/>
  <c r="G134" i="1" l="1"/>
  <c r="AV27" i="3" l="1"/>
  <c r="AU27" i="3"/>
  <c r="AY17" i="3"/>
  <c r="AU17" i="3"/>
  <c r="AX9" i="3"/>
  <c r="AU9" i="3"/>
  <c r="AW39" i="3"/>
  <c r="AU39" i="3"/>
  <c r="AV26" i="3"/>
  <c r="AY21" i="3"/>
  <c r="AX13" i="3"/>
  <c r="AV33" i="3"/>
  <c r="AV30" i="3"/>
  <c r="AW22" i="3"/>
  <c r="F37" i="1"/>
  <c r="F21" i="1"/>
  <c r="B58" i="1" l="1"/>
  <c r="AU43" i="3"/>
  <c r="AV31" i="3"/>
  <c r="AU31" i="3"/>
  <c r="AU20" i="3"/>
  <c r="AU12" i="3"/>
  <c r="AU11" i="3"/>
  <c r="AU30" i="3"/>
  <c r="AU42" i="3"/>
  <c r="L101" i="2" l="1"/>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AV46" i="3"/>
  <c r="AU46" i="3"/>
  <c r="L38" i="2"/>
  <c r="AW45" i="3"/>
  <c r="AU45" i="3"/>
  <c r="L37" i="2"/>
  <c r="AW44" i="3"/>
  <c r="AU44" i="3"/>
  <c r="L36" i="2"/>
  <c r="L35" i="2"/>
  <c r="AW41" i="3"/>
  <c r="AU41" i="3"/>
  <c r="L34" i="2"/>
  <c r="AW40" i="3"/>
  <c r="AU40" i="3"/>
  <c r="L33" i="2"/>
  <c r="AW38" i="3"/>
  <c r="AU38" i="3"/>
  <c r="L32" i="2"/>
  <c r="AU37" i="3"/>
  <c r="L31" i="2"/>
  <c r="AW36" i="3"/>
  <c r="AU36" i="3"/>
  <c r="L30" i="2"/>
  <c r="AV35" i="3"/>
  <c r="AU35" i="3"/>
  <c r="L29" i="2"/>
  <c r="AW34" i="3"/>
  <c r="AV34" i="3"/>
  <c r="AU34" i="3"/>
  <c r="L28" i="2"/>
  <c r="AU33" i="3"/>
  <c r="L27" i="2"/>
  <c r="AW32" i="3"/>
  <c r="AV32" i="3"/>
  <c r="AU32" i="3"/>
  <c r="L26" i="2"/>
  <c r="L25" i="2"/>
  <c r="AV29" i="3"/>
  <c r="AU29" i="3"/>
  <c r="L24" i="2"/>
  <c r="AW28" i="3"/>
  <c r="AV28" i="3"/>
  <c r="AU28" i="3"/>
  <c r="L23" i="2"/>
  <c r="AL23" i="3"/>
  <c r="AU26" i="3"/>
  <c r="L22" i="2"/>
  <c r="AW25" i="3"/>
  <c r="AU25" i="3"/>
  <c r="L21" i="2"/>
  <c r="AJ21" i="3"/>
  <c r="AK21" i="3" s="1"/>
  <c r="AN21" i="3" s="1"/>
  <c r="AG21" i="3"/>
  <c r="AF21" i="3"/>
  <c r="AH21" i="3" s="1"/>
  <c r="AP21" i="3" s="1"/>
  <c r="AE21" i="3"/>
  <c r="AD21" i="3"/>
  <c r="AC21" i="3"/>
  <c r="AW24" i="3"/>
  <c r="AU24" i="3"/>
  <c r="L20" i="2"/>
  <c r="AJ20" i="3"/>
  <c r="AK20" i="3" s="1"/>
  <c r="AN20" i="3" s="1"/>
  <c r="AG20" i="3"/>
  <c r="AF20" i="3"/>
  <c r="AH20" i="3" s="1"/>
  <c r="AE20" i="3"/>
  <c r="AD20" i="3"/>
  <c r="AC20" i="3"/>
  <c r="AW23" i="3"/>
  <c r="AV23" i="3"/>
  <c r="AU23" i="3"/>
  <c r="L19" i="2"/>
  <c r="AJ19" i="3"/>
  <c r="AK19" i="3" s="1"/>
  <c r="AN19" i="3" s="1"/>
  <c r="AG19" i="3"/>
  <c r="AF19" i="3"/>
  <c r="AE19" i="3"/>
  <c r="AD19" i="3"/>
  <c r="AC19" i="3"/>
  <c r="AU22" i="3"/>
  <c r="L18" i="2"/>
  <c r="AJ18" i="3"/>
  <c r="AK18" i="3" s="1"/>
  <c r="AN18" i="3" s="1"/>
  <c r="AG18" i="3"/>
  <c r="AF18" i="3"/>
  <c r="AH18" i="3" s="1"/>
  <c r="AE18" i="3"/>
  <c r="AD18" i="3"/>
  <c r="AC18" i="3"/>
  <c r="AU21" i="3"/>
  <c r="L17" i="2"/>
  <c r="AJ17" i="3"/>
  <c r="AK17" i="3" s="1"/>
  <c r="AN17" i="3" s="1"/>
  <c r="AG17" i="3"/>
  <c r="AF17" i="3"/>
  <c r="AH17" i="3" s="1"/>
  <c r="AE17" i="3"/>
  <c r="AD17" i="3"/>
  <c r="AC17" i="3"/>
  <c r="AU19" i="3"/>
  <c r="L16" i="2"/>
  <c r="AJ16" i="3"/>
  <c r="AK16" i="3" s="1"/>
  <c r="AN16" i="3" s="1"/>
  <c r="AG16" i="3"/>
  <c r="AF16" i="3"/>
  <c r="AH16" i="3" s="1"/>
  <c r="AE16" i="3"/>
  <c r="AD16" i="3"/>
  <c r="AC16" i="3"/>
  <c r="AY18" i="3"/>
  <c r="AU18" i="3"/>
  <c r="L15" i="2"/>
  <c r="AJ15" i="3"/>
  <c r="AK15" i="3" s="1"/>
  <c r="AN15" i="3" s="1"/>
  <c r="AG15" i="3"/>
  <c r="AF15" i="3"/>
  <c r="AE15" i="3"/>
  <c r="AD15" i="3"/>
  <c r="AC15" i="3"/>
  <c r="AY16" i="3"/>
  <c r="AU16" i="3"/>
  <c r="L14" i="2"/>
  <c r="AJ14" i="3"/>
  <c r="AK14" i="3" s="1"/>
  <c r="AN14" i="3" s="1"/>
  <c r="AG14" i="3"/>
  <c r="AF14" i="3"/>
  <c r="AH14" i="3" s="1"/>
  <c r="AE14" i="3"/>
  <c r="AD14" i="3"/>
  <c r="AC14" i="3"/>
  <c r="AU15" i="3"/>
  <c r="L13" i="2"/>
  <c r="AJ13" i="3"/>
  <c r="AK13" i="3" s="1"/>
  <c r="AN13" i="3" s="1"/>
  <c r="AG13" i="3"/>
  <c r="AF13" i="3"/>
  <c r="AH13" i="3" s="1"/>
  <c r="AE13" i="3"/>
  <c r="AD13" i="3"/>
  <c r="AC13" i="3"/>
  <c r="AY14" i="3"/>
  <c r="AX14" i="3"/>
  <c r="AU14" i="3"/>
  <c r="L12" i="2"/>
  <c r="AJ12" i="3"/>
  <c r="AK12" i="3" s="1"/>
  <c r="AN12" i="3" s="1"/>
  <c r="AG12" i="3"/>
  <c r="AF12" i="3"/>
  <c r="AE12" i="3"/>
  <c r="AD12" i="3"/>
  <c r="AC12" i="3"/>
  <c r="AU13" i="3"/>
  <c r="L11" i="2"/>
  <c r="AJ11" i="3"/>
  <c r="AK11" i="3" s="1"/>
  <c r="AN11" i="3" s="1"/>
  <c r="AF11" i="3"/>
  <c r="AE11" i="3"/>
  <c r="AG11" i="3" s="1"/>
  <c r="AD11" i="3"/>
  <c r="AC11" i="3"/>
  <c r="L10" i="2"/>
  <c r="AJ10" i="3"/>
  <c r="AK10" i="3" s="1"/>
  <c r="AN10" i="3" s="1"/>
  <c r="AG10" i="3"/>
  <c r="AF10" i="3"/>
  <c r="AH10" i="3" s="1"/>
  <c r="AE10" i="3"/>
  <c r="AD10" i="3"/>
  <c r="AC10" i="3"/>
  <c r="AX10" i="3"/>
  <c r="AU10" i="3"/>
  <c r="L9" i="2"/>
  <c r="AJ9" i="3"/>
  <c r="AK9" i="3" s="1"/>
  <c r="AN9" i="3" s="1"/>
  <c r="AG9" i="3"/>
  <c r="AF9" i="3"/>
  <c r="AH9" i="3" s="1"/>
  <c r="AE9" i="3"/>
  <c r="AD9" i="3"/>
  <c r="AC9" i="3"/>
  <c r="AX8" i="3"/>
  <c r="AU8" i="3"/>
  <c r="L8" i="2"/>
  <c r="AJ8" i="3"/>
  <c r="AK8" i="3" s="1"/>
  <c r="AN8" i="3" s="1"/>
  <c r="AG8" i="3"/>
  <c r="AF8" i="3"/>
  <c r="AE8" i="3"/>
  <c r="AD8" i="3"/>
  <c r="AC8" i="3"/>
  <c r="AY7" i="3"/>
  <c r="AU7" i="3"/>
  <c r="L7" i="2"/>
  <c r="AJ7" i="3"/>
  <c r="AK7" i="3" s="1"/>
  <c r="AN7" i="3" s="1"/>
  <c r="AG7" i="3"/>
  <c r="AF7" i="3"/>
  <c r="AH7" i="3" s="1"/>
  <c r="AP7" i="3" s="1"/>
  <c r="AE7" i="3"/>
  <c r="AD7" i="3"/>
  <c r="AC7" i="3"/>
  <c r="AY6" i="3"/>
  <c r="AU6" i="3"/>
  <c r="L6" i="2"/>
  <c r="AJ6" i="3"/>
  <c r="AK6" i="3" s="1"/>
  <c r="AN6" i="3" s="1"/>
  <c r="AG6" i="3"/>
  <c r="AF6" i="3"/>
  <c r="AH6" i="3" s="1"/>
  <c r="AE6" i="3"/>
  <c r="AD6" i="3"/>
  <c r="AC6" i="3"/>
  <c r="AU5" i="3"/>
  <c r="L5" i="2"/>
  <c r="AJ5" i="3"/>
  <c r="AK5" i="3" s="1"/>
  <c r="AN5" i="3" s="1"/>
  <c r="AG5" i="3"/>
  <c r="AF5" i="3"/>
  <c r="AH5" i="3" s="1"/>
  <c r="AE5" i="3"/>
  <c r="AD5" i="3"/>
  <c r="AC5" i="3"/>
  <c r="AY4" i="3"/>
  <c r="AX4" i="3"/>
  <c r="AU4" i="3"/>
  <c r="L4" i="2"/>
  <c r="AJ4" i="3"/>
  <c r="AK4" i="3" s="1"/>
  <c r="AN4" i="3" s="1"/>
  <c r="AG4" i="3"/>
  <c r="AF4" i="3"/>
  <c r="AH4" i="3" s="1"/>
  <c r="AE4" i="3"/>
  <c r="AD4" i="3"/>
  <c r="AC4" i="3"/>
  <c r="AW3" i="3"/>
  <c r="AV3" i="3"/>
  <c r="AU3" i="3"/>
  <c r="L3" i="2"/>
  <c r="AJ3" i="3"/>
  <c r="AK3" i="3" s="1"/>
  <c r="AN3" i="3" s="1"/>
  <c r="AF3" i="3"/>
  <c r="AH3" i="3" s="1"/>
  <c r="AE3" i="3"/>
  <c r="AD3" i="3"/>
  <c r="AC3" i="3"/>
  <c r="AG3" i="3" s="1"/>
  <c r="AU2" i="3"/>
  <c r="L2" i="2"/>
  <c r="AJ2" i="3"/>
  <c r="AK2" i="3" s="1"/>
  <c r="AN2" i="3" s="1"/>
  <c r="AF2" i="3"/>
  <c r="AE2" i="3"/>
  <c r="AD2" i="3"/>
  <c r="AC2" i="3"/>
  <c r="P101" i="2"/>
  <c r="P100" i="2"/>
  <c r="P99" i="2"/>
  <c r="P98" i="2"/>
  <c r="P97" i="2"/>
  <c r="P96" i="2"/>
  <c r="P95" i="2"/>
  <c r="P94" i="2"/>
  <c r="P93" i="2"/>
  <c r="P92" i="2"/>
  <c r="A21" i="4"/>
  <c r="A20" i="4"/>
  <c r="A19" i="4"/>
  <c r="A18" i="4"/>
  <c r="A17" i="4"/>
  <c r="A16" i="4"/>
  <c r="A15" i="4"/>
  <c r="A14" i="4"/>
  <c r="A13" i="4"/>
  <c r="A12" i="4"/>
  <c r="A11" i="4"/>
  <c r="A10" i="4"/>
  <c r="A9" i="4"/>
  <c r="A8" i="4"/>
  <c r="A7" i="4"/>
  <c r="A6" i="4"/>
  <c r="A5" i="4"/>
  <c r="A4" i="4"/>
  <c r="A3" i="4"/>
  <c r="A2" i="4"/>
  <c r="AH11" i="3" l="1"/>
  <c r="AP11" i="3" s="1"/>
  <c r="AH12" i="3"/>
  <c r="AH19" i="3"/>
  <c r="AP19" i="3" s="1"/>
  <c r="AH8" i="3"/>
  <c r="AP8" i="3" s="1"/>
  <c r="AH15" i="3"/>
  <c r="AP15" i="3" s="1"/>
  <c r="AX47" i="3"/>
  <c r="AW47" i="3"/>
  <c r="AY47" i="3"/>
  <c r="AG2" i="3"/>
  <c r="AH2" i="3" s="1"/>
  <c r="AP2" i="3" s="1"/>
  <c r="AV47" i="3"/>
  <c r="AP5" i="3"/>
  <c r="AP13" i="3"/>
  <c r="AP16" i="3"/>
  <c r="AP17" i="3"/>
  <c r="AP10" i="3"/>
  <c r="AP20" i="3"/>
  <c r="AP3" i="3"/>
  <c r="AP6" i="3"/>
  <c r="AP9" i="3"/>
  <c r="AP4" i="3"/>
  <c r="AP14" i="3"/>
  <c r="AP18" i="3"/>
  <c r="AP12" i="3" l="1"/>
  <c r="AU4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Novotný Ctibor</author>
  </authors>
  <commentList>
    <comment ref="C1" authorId="0" shapeId="0" xr:uid="{00000000-0006-0000-0400-000001000000}">
      <text>
        <r>
          <rPr>
            <sz val="9"/>
            <color indexed="81"/>
            <rFont val="Tahoma"/>
            <family val="2"/>
            <charset val="238"/>
          </rPr>
          <t xml:space="preserve">Uveďte převáděné telefonní číslo.
</t>
        </r>
      </text>
    </comment>
    <comment ref="D1" authorId="0" shapeId="0" xr:uid="{00000000-0006-0000-0400-000002000000}">
      <text>
        <r>
          <rPr>
            <sz val="9"/>
            <color indexed="81"/>
            <rFont val="Tahoma"/>
            <family val="2"/>
            <charset val="238"/>
          </rPr>
          <t xml:space="preserve">Zadáním / výběrem prvního písmene názvu tarifu si můžete zúžit seznam. </t>
        </r>
      </text>
    </comment>
    <comment ref="E1" authorId="0" shapeId="0" xr:uid="{00000000-0006-0000-0400-000003000000}">
      <text>
        <r>
          <rPr>
            <sz val="8"/>
            <color indexed="81"/>
            <rFont val="Tahoma"/>
            <family val="2"/>
            <charset val="238"/>
          </rPr>
          <t xml:space="preserve">Vyberte tarif z nabídky v liště.
</t>
        </r>
        <r>
          <rPr>
            <b/>
            <sz val="8"/>
            <color indexed="81"/>
            <rFont val="Tahoma"/>
            <family val="2"/>
            <charset val="238"/>
          </rPr>
          <t>TIP: Pokud se Vám žádný tarif nenabízí, znamená to, že jste nevybrali právní subjektivitu zájemce na záložce Převod účastnické smlouvy.</t>
        </r>
      </text>
    </comment>
    <comment ref="F1" authorId="0" shapeId="0" xr:uid="{D159D955-EC84-407F-B1B4-D2983E77C644}">
      <text>
        <r>
          <rPr>
            <sz val="9"/>
            <color indexed="81"/>
            <rFont val="Tahoma"/>
            <family val="2"/>
            <charset val="238"/>
          </rPr>
          <t xml:space="preserve">Vyberte datovou část tarifu. Platné pouze pro tarify </t>
        </r>
        <r>
          <rPr>
            <b/>
            <sz val="9"/>
            <color indexed="81"/>
            <rFont val="Tahoma"/>
            <family val="2"/>
            <charset val="238"/>
          </rPr>
          <t>Můj tarif</t>
        </r>
        <r>
          <rPr>
            <sz val="9"/>
            <color indexed="81"/>
            <rFont val="Tahoma"/>
            <family val="2"/>
            <charset val="238"/>
          </rPr>
          <t xml:space="preserve">, </t>
        </r>
        <r>
          <rPr>
            <b/>
            <sz val="9"/>
            <color indexed="81"/>
            <rFont val="Tahoma"/>
            <family val="2"/>
            <charset val="238"/>
          </rPr>
          <t>Můj svobodný tarif</t>
        </r>
        <r>
          <rPr>
            <sz val="9"/>
            <color indexed="81"/>
            <rFont val="Tahoma"/>
            <family val="2"/>
            <charset val="238"/>
          </rPr>
          <t xml:space="preserve"> a </t>
        </r>
        <r>
          <rPr>
            <b/>
            <sz val="9"/>
            <color indexed="81"/>
            <rFont val="Tahoma"/>
            <family val="2"/>
            <charset val="238"/>
          </rPr>
          <t>Můj Student</t>
        </r>
        <r>
          <rPr>
            <sz val="9"/>
            <color indexed="81"/>
            <rFont val="Tahoma"/>
            <family val="2"/>
            <charset val="238"/>
          </rPr>
          <t xml:space="preserve"> (mimo základní variantu). Pro ostatní tarify datovou část nelze vybrat, data jsou zahrnuta již v tarifu nebo je můžete objednat formou datového balíčku.</t>
        </r>
      </text>
    </comment>
    <comment ref="G1" authorId="0" shapeId="0" xr:uid="{4C501A36-40C1-47B9-A73C-638FF13176AA}">
      <text>
        <r>
          <rPr>
            <sz val="9"/>
            <color indexed="81"/>
            <rFont val="Tahoma"/>
            <family val="2"/>
            <charset val="238"/>
          </rPr>
          <t>Vyberte slevu, pokud ji máte sjednanou ve smlouvě o Programu Podnikatel.</t>
        </r>
      </text>
    </comment>
    <comment ref="H1" authorId="0" shapeId="0" xr:uid="{00000000-0006-0000-0400-000006000000}">
      <text>
        <r>
          <rPr>
            <sz val="9"/>
            <color indexed="81"/>
            <rFont val="Tahoma"/>
            <family val="2"/>
            <charset val="238"/>
          </rPr>
          <t xml:space="preserve">Služba bude převedena v den, který požadujete, nejdříve však jeden pracovní den po přijetí žádosti. Pokud termín nezvolíte, bude převedena v nejbližším možném termínu po přijetí žádosti. Zadávejte ve formátu </t>
        </r>
        <r>
          <rPr>
            <b/>
            <sz val="9"/>
            <color indexed="81"/>
            <rFont val="Tahoma"/>
            <family val="2"/>
            <charset val="238"/>
          </rPr>
          <t>DD.MM.RRRR</t>
        </r>
        <r>
          <rPr>
            <sz val="9"/>
            <color indexed="81"/>
            <rFont val="Tahoma"/>
            <family val="2"/>
            <charset val="238"/>
          </rPr>
          <t>.</t>
        </r>
      </text>
    </comment>
    <comment ref="I1" authorId="0" shapeId="0" xr:uid="{00000000-0006-0000-0400-000007000000}">
      <text>
        <r>
          <rPr>
            <sz val="9"/>
            <color indexed="81"/>
            <rFont val="Tahoma"/>
            <family val="2"/>
            <charset val="238"/>
          </rPr>
          <t xml:space="preserve">Roamingový tarif: </t>
        </r>
        <r>
          <rPr>
            <b/>
            <sz val="9"/>
            <color indexed="81"/>
            <rFont val="Tahoma"/>
            <family val="2"/>
            <charset val="238"/>
          </rPr>
          <t>TR</t>
        </r>
        <r>
          <rPr>
            <sz val="9"/>
            <color indexed="81"/>
            <rFont val="Tahoma"/>
            <family val="2"/>
            <charset val="238"/>
          </rPr>
          <t xml:space="preserve"> (T-Mobile Roaming), </t>
        </r>
        <r>
          <rPr>
            <b/>
            <sz val="9"/>
            <color indexed="81"/>
            <rFont val="Tahoma"/>
            <family val="2"/>
            <charset val="238"/>
          </rPr>
          <t>TRS</t>
        </r>
        <r>
          <rPr>
            <sz val="9"/>
            <color indexed="81"/>
            <rFont val="Tahoma"/>
            <family val="2"/>
            <charset val="238"/>
          </rPr>
          <t xml:space="preserve"> (T-Mobile Roaming Start). V případě, že kolonku nevyplníte, nebude roaming aktivován. </t>
        </r>
      </text>
    </comment>
    <comment ref="J1" authorId="0" shapeId="0" xr:uid="{00000000-0006-0000-0400-000008000000}">
      <text>
        <r>
          <rPr>
            <sz val="9"/>
            <color indexed="81"/>
            <rFont val="Tahoma"/>
            <family val="2"/>
            <charset val="238"/>
          </rPr>
          <t xml:space="preserve">EU regulace: Označení znamená, že s aktivací služby roaming dojde k automatickému spuštění účtování roamingového provozu dle podmínek EU regulace. V případě, že si nepřejete aktivovat se zvoleným roamingovým tarifem účtování dle EU regulace, odznačte. Účtování roamingového provozu dle podmínek EU regulace nebude zapnuté i v případě označení u zákazníků, kteří mají vyslovený nesouhlasu v Rámcové smlouvě. Veškeré informace o EU regulaci a účtování provozu naleznete na www.t-mobile.cz/eu-regulace.
</t>
        </r>
      </text>
    </comment>
    <comment ref="K1" authorId="0" shapeId="0" xr:uid="{00000000-0006-0000-0400-000009000000}">
      <text>
        <r>
          <rPr>
            <sz val="9"/>
            <color indexed="81"/>
            <rFont val="Tahoma"/>
            <family val="2"/>
            <charset val="238"/>
          </rPr>
          <t xml:space="preserve">Již existující/stávající fakturační skupina – </t>
        </r>
        <r>
          <rPr>
            <b/>
            <sz val="9"/>
            <color indexed="81"/>
            <rFont val="Tahoma"/>
            <family val="2"/>
            <charset val="238"/>
          </rPr>
          <t>S</t>
        </r>
        <r>
          <rPr>
            <sz val="9"/>
            <color indexed="81"/>
            <rFont val="Tahoma"/>
            <family val="2"/>
            <charset val="238"/>
          </rPr>
          <t xml:space="preserve">, 
nová fakturační skupina – </t>
        </r>
        <r>
          <rPr>
            <b/>
            <sz val="9"/>
            <color indexed="81"/>
            <rFont val="Tahoma"/>
            <family val="2"/>
            <charset val="238"/>
          </rPr>
          <t>N</t>
        </r>
        <r>
          <rPr>
            <sz val="9"/>
            <color indexed="81"/>
            <rFont val="Tahoma"/>
            <family val="2"/>
            <charset val="238"/>
          </rPr>
          <t xml:space="preserve"> </t>
        </r>
      </text>
    </comment>
    <comment ref="L1" authorId="0" shapeId="0" xr:uid="{00000000-0006-0000-0400-00000A000000}">
      <text>
        <r>
          <rPr>
            <sz val="9"/>
            <color indexed="81"/>
            <rFont val="Tahoma"/>
            <family val="2"/>
            <charset val="238"/>
          </rPr>
          <t xml:space="preserve">V případě, že jste v poli Fakturační skupina vybrali </t>
        </r>
        <r>
          <rPr>
            <b/>
            <sz val="9"/>
            <color indexed="81"/>
            <rFont val="Tahoma"/>
            <family val="2"/>
            <charset val="238"/>
          </rPr>
          <t>S</t>
        </r>
        <r>
          <rPr>
            <sz val="9"/>
            <color indexed="81"/>
            <rFont val="Tahoma"/>
            <family val="2"/>
            <charset val="238"/>
          </rPr>
          <t xml:space="preserve"> (stávající fakturační skupina), je nutné zadat číslo stávající fakturační skupiny, aby byla služba fakturována pod touto skupinou. Číslo vyplňujete do sloupce L. Pokud jste zvolili </t>
        </r>
        <r>
          <rPr>
            <b/>
            <sz val="9"/>
            <color indexed="81"/>
            <rFont val="Tahoma"/>
            <family val="2"/>
            <charset val="238"/>
          </rPr>
          <t>N</t>
        </r>
        <r>
          <rPr>
            <sz val="9"/>
            <color indexed="81"/>
            <rFont val="Tahoma"/>
            <family val="2"/>
            <charset val="238"/>
          </rPr>
          <t xml:space="preserve"> (vytvoření nové fakturační skupiny), vyplňte prosím nejdříve všechny povinné údaje do tabulky v záložce "Nové fakturační skupiny" a následně ve sloupci M  vyberte název Vámi předdefinované fakturační skupiny. NÁZVY nových skupin se v nabídce objeví až po vyplnění všech povinných hodnot v tabulce v záložce "Nové fakturační skupiny" .
</t>
        </r>
      </text>
    </comment>
    <comment ref="P1" authorId="0" shapeId="0" xr:uid="{00000000-0006-0000-0400-00000B000000}">
      <text>
        <r>
          <rPr>
            <sz val="9"/>
            <color indexed="81"/>
            <rFont val="Tahoma"/>
            <family val="2"/>
            <charset val="238"/>
          </rPr>
          <t xml:space="preserve">Uveďte převáděné telefonní číslo.
</t>
        </r>
      </text>
    </comment>
    <comment ref="Q1" authorId="0" shapeId="0" xr:uid="{00000000-0006-0000-0400-00000C000000}">
      <text>
        <r>
          <rPr>
            <sz val="6"/>
            <color indexed="81"/>
            <rFont val="Tahoma"/>
            <family val="2"/>
            <charset val="238"/>
          </rPr>
          <t xml:space="preserve">Datová roamingová zvýhodnění: </t>
        </r>
        <r>
          <rPr>
            <b/>
            <sz val="6"/>
            <color indexed="81"/>
            <rFont val="Tahoma"/>
            <family val="2"/>
            <charset val="238"/>
          </rPr>
          <t>DRE 10</t>
        </r>
        <r>
          <rPr>
            <sz val="6"/>
            <color indexed="81"/>
            <rFont val="Tahoma"/>
            <family val="2"/>
            <charset val="238"/>
          </rPr>
          <t xml:space="preserve"> (Datový roaming Evropa 10 MB), </t>
        </r>
        <r>
          <rPr>
            <b/>
            <sz val="6"/>
            <color indexed="81"/>
            <rFont val="Tahoma"/>
            <family val="2"/>
            <charset val="238"/>
          </rPr>
          <t>DRE 15</t>
        </r>
        <r>
          <rPr>
            <sz val="6"/>
            <color indexed="81"/>
            <rFont val="Tahoma"/>
            <family val="2"/>
            <charset val="238"/>
          </rPr>
          <t xml:space="preserve"> (Datový roaming Evropa 15 MB), </t>
        </r>
        <r>
          <rPr>
            <b/>
            <sz val="6"/>
            <color indexed="81"/>
            <rFont val="Tahoma"/>
            <family val="2"/>
            <charset val="238"/>
          </rPr>
          <t>DRE 20</t>
        </r>
        <r>
          <rPr>
            <sz val="6"/>
            <color indexed="81"/>
            <rFont val="Tahoma"/>
            <family val="2"/>
            <charset val="238"/>
          </rPr>
          <t xml:space="preserve"> (Datový roaming Evropa 20 MB), </t>
        </r>
        <r>
          <rPr>
            <b/>
            <sz val="6"/>
            <color indexed="81"/>
            <rFont val="Tahoma"/>
            <family val="2"/>
            <charset val="238"/>
          </rPr>
          <t>DRE 30</t>
        </r>
        <r>
          <rPr>
            <sz val="6"/>
            <color indexed="81"/>
            <rFont val="Tahoma"/>
            <family val="2"/>
            <charset val="238"/>
          </rPr>
          <t xml:space="preserve"> (Datový roaming Evropa 30 MB), </t>
        </r>
        <r>
          <rPr>
            <b/>
            <sz val="6"/>
            <color indexed="81"/>
            <rFont val="Tahoma"/>
            <family val="2"/>
            <charset val="238"/>
          </rPr>
          <t>DRE 50</t>
        </r>
        <r>
          <rPr>
            <sz val="6"/>
            <color indexed="81"/>
            <rFont val="Tahoma"/>
            <family val="2"/>
            <charset val="238"/>
          </rPr>
          <t xml:space="preserve"> (Datový roaming Evropa 50 MB), </t>
        </r>
        <r>
          <rPr>
            <b/>
            <sz val="6"/>
            <color indexed="81"/>
            <rFont val="Tahoma"/>
            <family val="2"/>
            <charset val="238"/>
          </rPr>
          <t>DRE 150</t>
        </r>
        <r>
          <rPr>
            <sz val="6"/>
            <color indexed="81"/>
            <rFont val="Tahoma"/>
            <family val="2"/>
            <charset val="238"/>
          </rPr>
          <t xml:space="preserve"> (Datový roaming Evropa 150 MB), </t>
        </r>
        <r>
          <rPr>
            <b/>
            <sz val="6"/>
            <color indexed="81"/>
            <rFont val="Tahoma"/>
            <family val="2"/>
            <charset val="238"/>
          </rPr>
          <t>TSD Z1</t>
        </r>
        <r>
          <rPr>
            <sz val="6"/>
            <color indexed="81"/>
            <rFont val="Tahoma"/>
            <family val="2"/>
            <charset val="238"/>
          </rPr>
          <t xml:space="preserve"> (Travel &amp; Surf na den, zóna 1), </t>
        </r>
        <r>
          <rPr>
            <b/>
            <sz val="6"/>
            <color indexed="81"/>
            <rFont val="Tahoma"/>
            <family val="2"/>
            <charset val="238"/>
          </rPr>
          <t>TSD Z2</t>
        </r>
        <r>
          <rPr>
            <sz val="6"/>
            <color indexed="81"/>
            <rFont val="Tahoma"/>
            <family val="2"/>
            <charset val="238"/>
          </rPr>
          <t xml:space="preserve"> (Travel &amp; Surf na den, zóna 2), </t>
        </r>
        <r>
          <rPr>
            <b/>
            <sz val="6"/>
            <color indexed="81"/>
            <rFont val="Tahoma"/>
            <family val="2"/>
            <charset val="238"/>
          </rPr>
          <t xml:space="preserve">TSD Z3 </t>
        </r>
        <r>
          <rPr>
            <sz val="6"/>
            <color indexed="81"/>
            <rFont val="Tahoma"/>
            <family val="2"/>
            <charset val="238"/>
          </rPr>
          <t xml:space="preserve">(Travel &amp; Surf na den, zóna 3), </t>
        </r>
        <r>
          <rPr>
            <b/>
            <sz val="6"/>
            <color indexed="81"/>
            <rFont val="Tahoma"/>
            <family val="2"/>
            <charset val="238"/>
          </rPr>
          <t>TSR Z1</t>
        </r>
        <r>
          <rPr>
            <sz val="6"/>
            <color indexed="81"/>
            <rFont val="Tahoma"/>
            <family val="2"/>
            <charset val="238"/>
          </rPr>
          <t xml:space="preserve"> ((Travel &amp; Surf rekurentní, zóna 1), </t>
        </r>
        <r>
          <rPr>
            <b/>
            <sz val="6"/>
            <color indexed="81"/>
            <rFont val="Tahoma"/>
            <family val="2"/>
            <charset val="238"/>
          </rPr>
          <t>TSR Z2</t>
        </r>
        <r>
          <rPr>
            <sz val="6"/>
            <color indexed="81"/>
            <rFont val="Tahoma"/>
            <family val="2"/>
            <charset val="238"/>
          </rPr>
          <t xml:space="preserve"> ((Travel &amp; Surf rekurentní, zóna 2), </t>
        </r>
        <r>
          <rPr>
            <b/>
            <sz val="6"/>
            <color indexed="81"/>
            <rFont val="Tahoma"/>
            <family val="2"/>
            <charset val="238"/>
          </rPr>
          <t>TSR Z3</t>
        </r>
        <r>
          <rPr>
            <sz val="6"/>
            <color indexed="81"/>
            <rFont val="Tahoma"/>
            <family val="2"/>
            <charset val="238"/>
          </rPr>
          <t xml:space="preserve"> ((Travel &amp; Surf rekurentní, zóna 3). U rekurentních balíčků TSR pro jednotlivé roamingové zóny vyberte obsah dat z hodnot 5, 10, 25, 50, 100, 200, 500, 1000 MB, neomezeně. </t>
        </r>
        <r>
          <rPr>
            <b/>
            <sz val="6"/>
            <color indexed="81"/>
            <rFont val="Tahoma"/>
            <family val="2"/>
            <charset val="238"/>
          </rPr>
          <t>DS 20</t>
        </r>
        <r>
          <rPr>
            <sz val="6"/>
            <color indexed="81"/>
            <rFont val="Tahoma"/>
            <family val="2"/>
            <charset val="238"/>
          </rPr>
          <t xml:space="preserve"> (Data Svět 20 MB), </t>
        </r>
        <r>
          <rPr>
            <b/>
            <sz val="6"/>
            <color indexed="81"/>
            <rFont val="Tahoma"/>
            <family val="2"/>
            <charset val="238"/>
          </rPr>
          <t>DS 100</t>
        </r>
        <r>
          <rPr>
            <sz val="6"/>
            <color indexed="81"/>
            <rFont val="Tahoma"/>
            <family val="2"/>
            <charset val="238"/>
          </rPr>
          <t xml:space="preserve"> (Data Svět 100 MB), </t>
        </r>
        <r>
          <rPr>
            <b/>
            <sz val="6"/>
            <color indexed="81"/>
            <rFont val="Tahoma"/>
            <family val="2"/>
            <charset val="238"/>
          </rPr>
          <t xml:space="preserve">DS 200 </t>
        </r>
        <r>
          <rPr>
            <sz val="6"/>
            <color indexed="81"/>
            <rFont val="Tahoma"/>
            <family val="2"/>
            <charset val="238"/>
          </rPr>
          <t xml:space="preserve">(Data Svět 200 MB), </t>
        </r>
        <r>
          <rPr>
            <b/>
            <sz val="6"/>
            <color indexed="81"/>
            <rFont val="Tahoma"/>
            <family val="2"/>
            <charset val="238"/>
          </rPr>
          <t>DS 500</t>
        </r>
        <r>
          <rPr>
            <sz val="6"/>
            <color indexed="81"/>
            <rFont val="Tahoma"/>
            <family val="2"/>
            <charset val="238"/>
          </rPr>
          <t xml:space="preserve"> (Data Svět 500 MB), </t>
        </r>
        <r>
          <rPr>
            <b/>
            <sz val="6"/>
            <color indexed="81"/>
            <rFont val="Tahoma"/>
            <family val="2"/>
            <charset val="238"/>
          </rPr>
          <t>DS 1000</t>
        </r>
        <r>
          <rPr>
            <sz val="6"/>
            <color indexed="81"/>
            <rFont val="Tahoma"/>
            <family val="2"/>
            <charset val="238"/>
          </rPr>
          <t xml:space="preserve"> (Data Svět 1 GB). </t>
        </r>
        <r>
          <rPr>
            <b/>
            <sz val="6"/>
            <color indexed="81"/>
            <rFont val="Tahoma"/>
            <family val="2"/>
            <charset val="238"/>
          </rPr>
          <t>ISN1</t>
        </r>
        <r>
          <rPr>
            <sz val="6"/>
            <color indexed="81"/>
            <rFont val="Tahoma"/>
            <family val="2"/>
            <charset val="238"/>
          </rPr>
          <t xml:space="preserve"> (Internet Svět 1 Nastálo). U balíčků </t>
        </r>
        <r>
          <rPr>
            <b/>
            <sz val="6"/>
            <color indexed="81"/>
            <rFont val="Tahoma"/>
            <family val="2"/>
            <charset val="238"/>
          </rPr>
          <t>Internet Svět 1</t>
        </r>
        <r>
          <rPr>
            <sz val="6"/>
            <color indexed="81"/>
            <rFont val="Tahoma"/>
            <family val="2"/>
            <charset val="238"/>
          </rPr>
          <t xml:space="preserve"> </t>
        </r>
        <r>
          <rPr>
            <b/>
            <sz val="6"/>
            <color indexed="81"/>
            <rFont val="Tahoma"/>
            <family val="2"/>
            <charset val="238"/>
          </rPr>
          <t>Nastálo</t>
        </r>
        <r>
          <rPr>
            <sz val="6"/>
            <color indexed="81"/>
            <rFont val="Tahoma"/>
            <family val="2"/>
            <charset val="238"/>
          </rPr>
          <t xml:space="preserve"> vyberte obsah dat z hodnot 100, 250, 500, 1000, 2000, 5000MB. </t>
        </r>
        <r>
          <rPr>
            <b/>
            <sz val="6"/>
            <color indexed="81"/>
            <rFont val="Tahoma"/>
            <family val="2"/>
            <charset val="238"/>
          </rPr>
          <t>ISN2</t>
        </r>
        <r>
          <rPr>
            <sz val="6"/>
            <color indexed="81"/>
            <rFont val="Tahoma"/>
            <family val="2"/>
            <charset val="238"/>
          </rPr>
          <t xml:space="preserve"> (Internet Svět 2 Nastálo). U balíčků I</t>
        </r>
        <r>
          <rPr>
            <b/>
            <sz val="6"/>
            <color indexed="81"/>
            <rFont val="Tahoma"/>
            <family val="2"/>
            <charset val="238"/>
          </rPr>
          <t>nternet Svět 2 Nastálo</t>
        </r>
        <r>
          <rPr>
            <sz val="6"/>
            <color indexed="81"/>
            <rFont val="Tahoma"/>
            <family val="2"/>
            <charset val="238"/>
          </rPr>
          <t xml:space="preserve"> vyberte obsah dat z hodnot 50, 100, 200, 500, 1000, MB. Při aktivaci balíčku </t>
        </r>
        <r>
          <rPr>
            <b/>
            <sz val="6"/>
            <color indexed="81"/>
            <rFont val="Tahoma"/>
            <family val="2"/>
            <charset val="238"/>
          </rPr>
          <t>Internet Svět 1</t>
        </r>
        <r>
          <rPr>
            <sz val="6"/>
            <color indexed="81"/>
            <rFont val="Tahoma"/>
            <family val="2"/>
            <charset val="238"/>
          </rPr>
          <t xml:space="preserve"> nebo</t>
        </r>
        <r>
          <rPr>
            <b/>
            <sz val="6"/>
            <color indexed="81"/>
            <rFont val="Tahoma"/>
            <family val="2"/>
            <charset val="238"/>
          </rPr>
          <t xml:space="preserve"> Internet Svět 2 </t>
        </r>
        <r>
          <rPr>
            <sz val="6"/>
            <color indexed="81"/>
            <rFont val="Tahoma"/>
            <family val="2"/>
            <charset val="238"/>
          </rPr>
          <t xml:space="preserve">nelze aktivovat žádné jiné roamingové datové balíčky. Lze kombinovat libovolný obsah dat z balíčku </t>
        </r>
        <r>
          <rPr>
            <b/>
            <sz val="6"/>
            <color indexed="81"/>
            <rFont val="Tahoma"/>
            <family val="2"/>
            <charset val="238"/>
          </rPr>
          <t>Internet Svět 1 Nastálo</t>
        </r>
        <r>
          <rPr>
            <sz val="6"/>
            <color indexed="81"/>
            <rFont val="Tahoma"/>
            <family val="2"/>
            <charset val="238"/>
          </rPr>
          <t xml:space="preserve"> s libovolným obsahem dat z balíčku I</t>
        </r>
        <r>
          <rPr>
            <b/>
            <sz val="6"/>
            <color indexed="81"/>
            <rFont val="Tahoma"/>
            <family val="2"/>
            <charset val="238"/>
          </rPr>
          <t>nternet Svět 2 Nastálo</t>
        </r>
        <r>
          <rPr>
            <sz val="6"/>
            <color indexed="81"/>
            <rFont val="Tahoma"/>
            <family val="2"/>
            <charset val="238"/>
          </rPr>
          <t>.Některá roamingová zvýhodnění jsou navzájem vylučitelná, bližší informace k dispozici na Zákaznickém centru.</t>
        </r>
        <r>
          <rPr>
            <sz val="9"/>
            <color indexed="81"/>
            <rFont val="Tahoma"/>
            <family val="2"/>
            <charset val="238"/>
          </rPr>
          <t xml:space="preserve">
</t>
        </r>
      </text>
    </comment>
    <comment ref="U1" authorId="0" shapeId="0" xr:uid="{00000000-0006-0000-0400-00000D000000}">
      <text>
        <r>
          <rPr>
            <sz val="8"/>
            <color indexed="81"/>
            <rFont val="Tahoma"/>
            <family val="2"/>
            <charset val="238"/>
          </rPr>
          <t xml:space="preserve">Vyplňte: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 xml:space="preserve">X </t>
        </r>
        <r>
          <rPr>
            <sz val="8"/>
            <color indexed="81"/>
            <rFont val="Tahoma"/>
            <family val="2"/>
            <charset val="238"/>
          </rPr>
          <t xml:space="preserve">(DRL nebude aktivován). 
V případě, že kolonku nevyplníte, bude aktivován limit 495,87 Kč. Služba není kompatibilní s některými vybranými datovými balíčky. Uvedené limity jsou uvedeny bez DPH. Měsíční limit pro kontrolu účtovaného množství dat v roamingu. Po jeho dosažení je datový přenos v roamingu zablokován.
</t>
        </r>
      </text>
    </comment>
    <comment ref="V1" authorId="0" shapeId="0" xr:uid="{00000000-0006-0000-0400-00000E000000}">
      <text>
        <r>
          <rPr>
            <sz val="9"/>
            <color indexed="81"/>
            <rFont val="Tahoma"/>
            <family val="2"/>
            <charset val="238"/>
          </rPr>
          <t xml:space="preserve">Vyplňte: 
</t>
        </r>
        <r>
          <rPr>
            <b/>
            <sz val="9"/>
            <color indexed="81"/>
            <rFont val="Tahoma"/>
            <family val="2"/>
            <charset val="238"/>
          </rPr>
          <t>1</t>
        </r>
        <r>
          <rPr>
            <sz val="9"/>
            <color indexed="81"/>
            <rFont val="Tahoma"/>
            <family val="2"/>
            <charset val="238"/>
          </rPr>
          <t xml:space="preserve"> (zamezit vše), 
</t>
        </r>
        <r>
          <rPr>
            <b/>
            <sz val="9"/>
            <color indexed="81"/>
            <rFont val="Tahoma"/>
            <family val="2"/>
            <charset val="238"/>
          </rPr>
          <t>2</t>
        </r>
        <r>
          <rPr>
            <sz val="9"/>
            <color indexed="81"/>
            <rFont val="Tahoma"/>
            <family val="2"/>
            <charset val="238"/>
          </rPr>
          <t xml:space="preserve"> (zamezit data v roamingu), 
</t>
        </r>
        <r>
          <rPr>
            <b/>
            <sz val="9"/>
            <color indexed="81"/>
            <rFont val="Tahoma"/>
            <family val="2"/>
            <charset val="238"/>
          </rPr>
          <t>3</t>
        </r>
        <r>
          <rPr>
            <sz val="9"/>
            <color indexed="81"/>
            <rFont val="Tahoma"/>
            <family val="2"/>
            <charset val="238"/>
          </rPr>
          <t xml:space="preserve"> (povolit vše). 
Pokud nevyberete ani jednu možnost z roletky, platí varianta 3 -povolit vše. V případě, že vyberete variantu 2 nebo 3 a nemáte v podmínkách Rámcové smlouvy slevu na účtování GPRS, bude aktivována služba Internet v mobilu na den. Více informací o této službě naleznete na www.t-mobile.cz 
</t>
        </r>
      </text>
    </comment>
    <comment ref="W1" authorId="0" shapeId="0" xr:uid="{00000000-0006-0000-0400-00000F000000}">
      <text>
        <r>
          <rPr>
            <b/>
            <sz val="8"/>
            <color indexed="81"/>
            <rFont val="Tahoma"/>
            <family val="2"/>
            <charset val="238"/>
          </rPr>
          <t>MI 150 MB</t>
        </r>
        <r>
          <rPr>
            <sz val="8"/>
            <color indexed="81"/>
            <rFont val="Tahoma"/>
            <family val="2"/>
            <charset val="238"/>
          </rPr>
          <t xml:space="preserve"> (Mobilní internet 150 MB), 
</t>
        </r>
        <r>
          <rPr>
            <b/>
            <sz val="8"/>
            <color indexed="81"/>
            <rFont val="Tahoma"/>
            <family val="2"/>
            <charset val="238"/>
          </rPr>
          <t>MI 400</t>
        </r>
        <r>
          <rPr>
            <sz val="8"/>
            <color indexed="81"/>
            <rFont val="Tahoma"/>
            <family val="2"/>
            <charset val="238"/>
          </rPr>
          <t xml:space="preserve"> </t>
        </r>
        <r>
          <rPr>
            <b/>
            <sz val="8"/>
            <color indexed="81"/>
            <rFont val="Tahoma"/>
            <family val="2"/>
            <charset val="238"/>
          </rPr>
          <t xml:space="preserve">MB </t>
        </r>
        <r>
          <rPr>
            <sz val="8"/>
            <color indexed="81"/>
            <rFont val="Tahoma"/>
            <family val="2"/>
            <charset val="238"/>
          </rPr>
          <t xml:space="preserve">(Mobilní internet 400 MB), 
</t>
        </r>
        <r>
          <rPr>
            <b/>
            <sz val="8"/>
            <color indexed="81"/>
            <rFont val="Tahoma"/>
            <family val="2"/>
            <charset val="238"/>
          </rPr>
          <t>MI 1,5 GB</t>
        </r>
        <r>
          <rPr>
            <sz val="8"/>
            <color indexed="81"/>
            <rFont val="Tahoma"/>
            <family val="2"/>
            <charset val="238"/>
          </rPr>
          <t xml:space="preserve"> (Mobilní internet 1,5 GB), 
</t>
        </r>
        <r>
          <rPr>
            <b/>
            <sz val="8"/>
            <color indexed="81"/>
            <rFont val="Tahoma"/>
            <family val="2"/>
            <charset val="238"/>
          </rPr>
          <t>MI 3 GB</t>
        </r>
        <r>
          <rPr>
            <sz val="8"/>
            <color indexed="81"/>
            <rFont val="Tahoma"/>
            <family val="2"/>
            <charset val="238"/>
          </rPr>
          <t xml:space="preserve"> (Mobilní internet 3 GB), 
</t>
        </r>
        <r>
          <rPr>
            <b/>
            <sz val="8"/>
            <color indexed="81"/>
            <rFont val="Tahoma"/>
            <family val="2"/>
            <charset val="238"/>
          </rPr>
          <t>MI 10 GB</t>
        </r>
        <r>
          <rPr>
            <sz val="8"/>
            <color indexed="81"/>
            <rFont val="Tahoma"/>
            <family val="2"/>
            <charset val="238"/>
          </rPr>
          <t xml:space="preserve"> (Mobilní internet 10 GB), 
</t>
        </r>
        <r>
          <rPr>
            <b/>
            <sz val="8"/>
            <color indexed="81"/>
            <rFont val="Tahoma"/>
            <family val="2"/>
            <charset val="238"/>
          </rPr>
          <t>MI 30 GB</t>
        </r>
        <r>
          <rPr>
            <sz val="8"/>
            <color indexed="81"/>
            <rFont val="Tahoma"/>
            <family val="2"/>
            <charset val="238"/>
          </rPr>
          <t xml:space="preserve"> (Mobilní internet 30 GB). Chcete-li aktivovat statickou IP adresu pro intranet a/nebo internet, vyplňte formulář „Zřízení statické IP adresy služby T-Mobile GPRS/EDGE“. Zvýhodnění jsou automaticky sjednána na dobu neurčitou.
</t>
        </r>
      </text>
    </comment>
    <comment ref="X1" authorId="0" shapeId="0" xr:uid="{00000000-0006-0000-0400-000010000000}">
      <text>
        <r>
          <rPr>
            <sz val="9"/>
            <color indexed="81"/>
            <rFont val="Tahoma"/>
            <family val="2"/>
            <charset val="238"/>
          </rPr>
          <t xml:space="preserve">Zvolte </t>
        </r>
        <r>
          <rPr>
            <b/>
            <sz val="9"/>
            <color indexed="81"/>
            <rFont val="Tahoma"/>
            <family val="2"/>
            <charset val="238"/>
          </rPr>
          <t>ANO</t>
        </r>
        <r>
          <rPr>
            <sz val="9"/>
            <color indexed="81"/>
            <rFont val="Tahoma"/>
            <family val="2"/>
            <charset val="238"/>
          </rPr>
          <t xml:space="preserve"> pro povolení koncovým uživatelům provádět zpoplatněné navyšování datového limitu o 1000 MB bez nutné znalosti administrátorského hesla. 
Zvolte </t>
        </r>
        <r>
          <rPr>
            <b/>
            <sz val="9"/>
            <color indexed="81"/>
            <rFont val="Tahoma"/>
            <family val="2"/>
            <charset val="238"/>
          </rPr>
          <t>NE</t>
        </r>
        <r>
          <rPr>
            <sz val="9"/>
            <color indexed="81"/>
            <rFont val="Tahoma"/>
            <family val="2"/>
            <charset val="238"/>
          </rPr>
          <t xml:space="preserve"> pro blokaci služby.
Při nevyplnění hodnoty platí volba NE.</t>
        </r>
      </text>
    </comment>
    <comment ref="Y1" authorId="0" shapeId="0" xr:uid="{00000000-0006-0000-0400-000011000000}">
      <text>
        <r>
          <rPr>
            <sz val="9"/>
            <color indexed="81"/>
            <rFont val="Tahoma"/>
            <family val="2"/>
            <charset val="238"/>
          </rPr>
          <t xml:space="preserve">Zvolte </t>
        </r>
        <r>
          <rPr>
            <b/>
            <sz val="9"/>
            <color indexed="81"/>
            <rFont val="Tahoma"/>
            <family val="2"/>
            <charset val="238"/>
          </rPr>
          <t>ANO</t>
        </r>
        <r>
          <rPr>
            <sz val="9"/>
            <color indexed="81"/>
            <rFont val="Tahoma"/>
            <family val="2"/>
            <charset val="238"/>
          </rPr>
          <t xml:space="preserve"> pro aktivaci služby podrobný výpis služeb v elektronické podobě, pokud není v rámci příslušné fakturační skupiny specifikováno jinak.
Zvolte </t>
        </r>
        <r>
          <rPr>
            <b/>
            <sz val="9"/>
            <color indexed="81"/>
            <rFont val="Tahoma"/>
            <family val="2"/>
            <charset val="238"/>
          </rPr>
          <t>NE</t>
        </r>
        <r>
          <rPr>
            <sz val="9"/>
            <color indexed="81"/>
            <rFont val="Tahoma"/>
            <family val="2"/>
            <charset val="238"/>
          </rPr>
          <t xml:space="preserve"> pro blokaci služby.
Při nevyplnění hodnoty platí volba NE.</t>
        </r>
      </text>
    </comment>
    <comment ref="Z1" authorId="0" shapeId="0" xr:uid="{00000000-0006-0000-0400-000012000000}">
      <text>
        <r>
          <rPr>
            <sz val="9"/>
            <color indexed="81"/>
            <rFont val="Tahoma"/>
            <family val="2"/>
            <charset val="238"/>
          </rPr>
          <t xml:space="preserve">Zvolte </t>
        </r>
        <r>
          <rPr>
            <b/>
            <sz val="9"/>
            <color indexed="81"/>
            <rFont val="Tahoma"/>
            <family val="2"/>
            <charset val="238"/>
          </rPr>
          <t>ANO</t>
        </r>
        <r>
          <rPr>
            <sz val="9"/>
            <color indexed="81"/>
            <rFont val="Tahoma"/>
            <family val="2"/>
            <charset val="238"/>
          </rPr>
          <t xml:space="preserve"> pro blokaci Mezinárodních hovorů.
Zvolte </t>
        </r>
        <r>
          <rPr>
            <b/>
            <sz val="9"/>
            <color indexed="81"/>
            <rFont val="Tahoma"/>
            <family val="2"/>
            <charset val="238"/>
          </rPr>
          <t>NE</t>
        </r>
        <r>
          <rPr>
            <sz val="9"/>
            <color indexed="81"/>
            <rFont val="Tahoma"/>
            <family val="2"/>
            <charset val="238"/>
          </rPr>
          <t xml:space="preserve"> pro zachování možnosti volat do zahraničí.
Při nevyplnění hodnoty platí volba NE.</t>
        </r>
      </text>
    </comment>
    <comment ref="AA1" authorId="0" shapeId="0" xr:uid="{00000000-0006-0000-0400-000013000000}">
      <text>
        <r>
          <rPr>
            <sz val="9"/>
            <color indexed="81"/>
            <rFont val="Tahoma"/>
            <family val="2"/>
            <charset val="238"/>
          </rPr>
          <t xml:space="preserve">Zvolte </t>
        </r>
        <r>
          <rPr>
            <b/>
            <sz val="9"/>
            <color indexed="81"/>
            <rFont val="Tahoma"/>
            <family val="2"/>
            <charset val="238"/>
          </rPr>
          <t>ANO</t>
        </r>
        <r>
          <rPr>
            <sz val="9"/>
            <color indexed="81"/>
            <rFont val="Tahoma"/>
            <family val="2"/>
            <charset val="238"/>
          </rPr>
          <t xml:space="preserve"> pro aktivaci multimediálních zpráv (MMS).
Zvolte </t>
        </r>
        <r>
          <rPr>
            <b/>
            <sz val="9"/>
            <color indexed="81"/>
            <rFont val="Tahoma"/>
            <family val="2"/>
            <charset val="238"/>
          </rPr>
          <t>NE</t>
        </r>
        <r>
          <rPr>
            <sz val="9"/>
            <color indexed="81"/>
            <rFont val="Tahoma"/>
            <family val="2"/>
            <charset val="238"/>
          </rPr>
          <t xml:space="preserve"> pro blokaci služby.
Při nevyplnění hodnoty platí volba NE.</t>
        </r>
      </text>
    </comment>
    <comment ref="AB1" authorId="0" shapeId="0" xr:uid="{00000000-0006-0000-0400-000014000000}">
      <text>
        <r>
          <rPr>
            <sz val="9"/>
            <color indexed="81"/>
            <rFont val="Tahoma"/>
            <family val="2"/>
            <charset val="238"/>
          </rPr>
          <t xml:space="preserve">Zvolte </t>
        </r>
        <r>
          <rPr>
            <b/>
            <sz val="9"/>
            <color indexed="81"/>
            <rFont val="Tahoma"/>
            <family val="2"/>
            <charset val="238"/>
          </rPr>
          <t>ANO</t>
        </r>
        <r>
          <rPr>
            <sz val="9"/>
            <color indexed="81"/>
            <rFont val="Tahoma"/>
            <family val="2"/>
            <charset val="238"/>
          </rPr>
          <t xml:space="preserve"> pro možnost využívat službu Audiotex a Premium SMS.
Zvolte </t>
        </r>
        <r>
          <rPr>
            <b/>
            <sz val="9"/>
            <color indexed="81"/>
            <rFont val="Tahoma"/>
            <family val="2"/>
            <charset val="238"/>
          </rPr>
          <t>NE</t>
        </r>
        <r>
          <rPr>
            <sz val="9"/>
            <color indexed="81"/>
            <rFont val="Tahoma"/>
            <family val="2"/>
            <charset val="238"/>
          </rPr>
          <t xml:space="preserve"> pro blokaci služby.
Při nevyplnění hodnoty platí volba NE.</t>
        </r>
      </text>
    </comment>
    <comment ref="AC1" authorId="0" shapeId="0" xr:uid="{00000000-0006-0000-0400-000015000000}">
      <text>
        <r>
          <rPr>
            <sz val="9"/>
            <color indexed="81"/>
            <rFont val="Tahoma"/>
            <family val="2"/>
            <charset val="238"/>
          </rPr>
          <t xml:space="preserve">Zvolte </t>
        </r>
        <r>
          <rPr>
            <b/>
            <sz val="9"/>
            <color indexed="81"/>
            <rFont val="Tahoma"/>
            <family val="2"/>
            <charset val="238"/>
          </rPr>
          <t>ANO</t>
        </r>
        <r>
          <rPr>
            <sz val="9"/>
            <color indexed="81"/>
            <rFont val="Tahoma"/>
            <family val="2"/>
            <charset val="238"/>
          </rPr>
          <t xml:space="preserve"> pro možnost využívat službu DMS a SMS platba. 
Zvolte </t>
        </r>
        <r>
          <rPr>
            <b/>
            <sz val="9"/>
            <color indexed="81"/>
            <rFont val="Tahoma"/>
            <family val="2"/>
            <charset val="238"/>
          </rPr>
          <t>NE</t>
        </r>
        <r>
          <rPr>
            <sz val="9"/>
            <color indexed="81"/>
            <rFont val="Tahoma"/>
            <family val="2"/>
            <charset val="238"/>
          </rPr>
          <t xml:space="preserve"> pro blokaci služby.
Při nevyplnění hodnoty platí volba NE.</t>
        </r>
      </text>
    </comment>
    <comment ref="AD1" authorId="0" shapeId="0" xr:uid="{00000000-0006-0000-0400-000016000000}">
      <text>
        <r>
          <rPr>
            <sz val="9"/>
            <color indexed="81"/>
            <rFont val="Tahoma"/>
            <family val="2"/>
            <charset val="238"/>
          </rPr>
          <t xml:space="preserve">Zvolte </t>
        </r>
        <r>
          <rPr>
            <b/>
            <sz val="9"/>
            <color indexed="81"/>
            <rFont val="Tahoma"/>
            <family val="2"/>
            <charset val="238"/>
          </rPr>
          <t>ANO</t>
        </r>
        <r>
          <rPr>
            <sz val="9"/>
            <color indexed="81"/>
            <rFont val="Tahoma"/>
            <family val="2"/>
            <charset val="238"/>
          </rPr>
          <t xml:space="preserve"> pro možnost využívat službu m-platba. 
Zvolte </t>
        </r>
        <r>
          <rPr>
            <b/>
            <sz val="9"/>
            <color indexed="81"/>
            <rFont val="Tahoma"/>
            <family val="2"/>
            <charset val="238"/>
          </rPr>
          <t>NE</t>
        </r>
        <r>
          <rPr>
            <sz val="9"/>
            <color indexed="81"/>
            <rFont val="Tahoma"/>
            <family val="2"/>
            <charset val="238"/>
          </rPr>
          <t xml:space="preserve"> pro blokaci služby.
Při nevyplnění hodnoty platí volba NE.</t>
        </r>
      </text>
    </comment>
    <comment ref="AE1" authorId="0" shapeId="0" xr:uid="{00000000-0006-0000-0400-000017000000}">
      <text>
        <r>
          <rPr>
            <sz val="9"/>
            <color indexed="81"/>
            <rFont val="Tahoma"/>
            <family val="2"/>
            <charset val="238"/>
          </rPr>
          <t xml:space="preserve">Vyplňte:
</t>
        </r>
        <r>
          <rPr>
            <b/>
            <sz val="9"/>
            <color indexed="81"/>
            <rFont val="Tahoma"/>
            <family val="2"/>
            <charset val="238"/>
          </rPr>
          <t>1</t>
        </r>
        <r>
          <rPr>
            <sz val="9"/>
            <color indexed="81"/>
            <rFont val="Tahoma"/>
            <family val="2"/>
            <charset val="238"/>
          </rPr>
          <t xml:space="preserve"> (Blokováno vše), 
</t>
        </r>
        <r>
          <rPr>
            <b/>
            <sz val="9"/>
            <color indexed="81"/>
            <rFont val="Tahoma"/>
            <family val="2"/>
            <charset val="238"/>
          </rPr>
          <t>2</t>
        </r>
        <r>
          <rPr>
            <sz val="9"/>
            <color indexed="81"/>
            <rFont val="Tahoma"/>
            <family val="2"/>
            <charset val="238"/>
          </rPr>
          <t xml:space="preserve"> (Blokovány uvítací tóny), 
</t>
        </r>
        <r>
          <rPr>
            <b/>
            <sz val="9"/>
            <color indexed="81"/>
            <rFont val="Tahoma"/>
            <family val="2"/>
            <charset val="238"/>
          </rPr>
          <t>3</t>
        </r>
        <r>
          <rPr>
            <sz val="9"/>
            <color indexed="81"/>
            <rFont val="Tahoma"/>
            <family val="2"/>
            <charset val="238"/>
          </rPr>
          <t xml:space="preserve"> (Blokováno vše kromě uvítacích tónů), 
</t>
        </r>
        <r>
          <rPr>
            <b/>
            <sz val="9"/>
            <color indexed="81"/>
            <rFont val="Tahoma"/>
            <family val="2"/>
            <charset val="238"/>
          </rPr>
          <t>4</t>
        </r>
        <r>
          <rPr>
            <sz val="9"/>
            <color indexed="81"/>
            <rFont val="Tahoma"/>
            <family val="2"/>
            <charset val="238"/>
          </rPr>
          <t xml:space="preserve"> (Povolit vše). 
V případě nevyplnění hodnoty bude nastavena varianta (4 -Povolit vše).</t>
        </r>
      </text>
    </comment>
    <comment ref="AF1" authorId="0" shapeId="0" xr:uid="{00000000-0006-0000-0400-000018000000}">
      <text>
        <r>
          <rPr>
            <sz val="9"/>
            <color indexed="81"/>
            <rFont val="Tahoma"/>
            <family val="2"/>
            <charset val="238"/>
          </rPr>
          <t xml:space="preserve">Vyplňte:
</t>
        </r>
        <r>
          <rPr>
            <b/>
            <sz val="9"/>
            <color indexed="81"/>
            <rFont val="Tahoma"/>
            <family val="2"/>
            <charset val="238"/>
          </rPr>
          <t>H</t>
        </r>
        <r>
          <rPr>
            <sz val="9"/>
            <color indexed="81"/>
            <rFont val="Tahoma"/>
            <family val="2"/>
            <charset val="238"/>
          </rPr>
          <t xml:space="preserve"> – Hlasová schránka, 
</t>
        </r>
        <r>
          <rPr>
            <b/>
            <sz val="9"/>
            <color indexed="81"/>
            <rFont val="Tahoma"/>
            <family val="2"/>
            <charset val="238"/>
          </rPr>
          <t>R</t>
        </r>
        <r>
          <rPr>
            <sz val="9"/>
            <color indexed="81"/>
            <rFont val="Tahoma"/>
            <family val="2"/>
            <charset val="238"/>
          </rPr>
          <t xml:space="preserve"> – Registr zmeškaných hovorů, 
</t>
        </r>
        <r>
          <rPr>
            <b/>
            <sz val="9"/>
            <color indexed="81"/>
            <rFont val="Tahoma"/>
            <family val="2"/>
            <charset val="238"/>
          </rPr>
          <t>N</t>
        </r>
        <r>
          <rPr>
            <sz val="9"/>
            <color indexed="81"/>
            <rFont val="Tahoma"/>
            <family val="2"/>
            <charset val="238"/>
          </rPr>
          <t xml:space="preserve"> – žádná. 
Pokud hodnotu nevyplníte, platí volba </t>
        </r>
        <r>
          <rPr>
            <b/>
            <sz val="9"/>
            <color indexed="81"/>
            <rFont val="Tahoma"/>
            <family val="2"/>
            <charset val="238"/>
          </rPr>
          <t>R</t>
        </r>
        <r>
          <rPr>
            <sz val="9"/>
            <color indexed="81"/>
            <rFont val="Tahoma"/>
            <family val="2"/>
            <charset val="238"/>
          </rPr>
          <t>.</t>
        </r>
      </text>
    </comment>
    <comment ref="AG1" authorId="0" shapeId="0" xr:uid="{00000000-0006-0000-0400-000019000000}">
      <text>
        <r>
          <rPr>
            <sz val="9"/>
            <color indexed="81"/>
            <rFont val="Tahoma"/>
            <family val="2"/>
            <charset val="238"/>
          </rPr>
          <t xml:space="preserve">Vyplňte:
Povinné čtyřmístné heslo používané pro blokování SIM karty na Zákaznickém centru (např. při krádeži). Heslo může být společné pro všechny SIM karty nebo pro každou SIM kartu individuální. Z bezpečnostních důvodů není možné použít tyto kombinace: 1234, 4321, 1111, 2222, 3333, 4444, 5555, 6666, 7777, 8888, 9999, 2345, 3456, 4567, 5678, 6789, 5432, 6543, 7654, 8765, 9876, 7890.
</t>
        </r>
      </text>
    </comment>
    <comment ref="AH1" authorId="0" shapeId="0" xr:uid="{E1441AC1-B32A-491A-8885-B56F92CAF40B}">
      <text>
        <r>
          <rPr>
            <sz val="9"/>
            <color indexed="81"/>
            <rFont val="Tahoma"/>
            <family val="2"/>
            <charset val="238"/>
          </rPr>
          <t xml:space="preserve">Uveďte převáděné telefonní číslo.
</t>
        </r>
      </text>
    </comment>
    <comment ref="U2" authorId="0" shapeId="0" xr:uid="{00000000-0006-0000-0400-00001E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 authorId="0" shapeId="0" xr:uid="{00000000-0006-0000-0400-00001F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 authorId="0" shapeId="0" xr:uid="{00000000-0006-0000-0400-000024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 authorId="0" shapeId="0" xr:uid="{00000000-0006-0000-0400-000025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 authorId="0" shapeId="0" xr:uid="{00000000-0006-0000-0400-00002A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 authorId="0" shapeId="0" xr:uid="{00000000-0006-0000-0400-00002B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 authorId="0" shapeId="0" xr:uid="{00000000-0006-0000-0400-000030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 authorId="0" shapeId="0" xr:uid="{00000000-0006-0000-0400-000031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 authorId="0" shapeId="0" xr:uid="{00000000-0006-0000-0400-000036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 authorId="0" shapeId="0" xr:uid="{00000000-0006-0000-0400-000037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 authorId="0" shapeId="0" xr:uid="{00000000-0006-0000-0400-00003C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 authorId="0" shapeId="0" xr:uid="{00000000-0006-0000-0400-00003D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 authorId="0" shapeId="0" xr:uid="{00000000-0006-0000-0400-000042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 authorId="0" shapeId="0" xr:uid="{00000000-0006-0000-0400-000043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 authorId="0" shapeId="0" xr:uid="{00000000-0006-0000-0400-000048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 authorId="0" shapeId="0" xr:uid="{00000000-0006-0000-0400-000049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0" authorId="0" shapeId="0" xr:uid="{00000000-0006-0000-0400-00004E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0" authorId="0" shapeId="0" xr:uid="{00000000-0006-0000-0400-00004F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1" authorId="0" shapeId="0" xr:uid="{00000000-0006-0000-0400-000054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1" authorId="0" shapeId="0" xr:uid="{00000000-0006-0000-0400-000055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2" authorId="0" shapeId="0" xr:uid="{00000000-0006-0000-0400-00005A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2" authorId="0" shapeId="0" xr:uid="{00000000-0006-0000-0400-00005B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3" authorId="0" shapeId="0" xr:uid="{00000000-0006-0000-0400-000060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3" authorId="0" shapeId="0" xr:uid="{00000000-0006-0000-0400-000061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4" authorId="0" shapeId="0" xr:uid="{00000000-0006-0000-0400-000066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4" authorId="0" shapeId="0" xr:uid="{00000000-0006-0000-0400-000067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5" authorId="0" shapeId="0" xr:uid="{00000000-0006-0000-0400-00006C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5" authorId="0" shapeId="0" xr:uid="{00000000-0006-0000-0400-00006D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6" authorId="0" shapeId="0" xr:uid="{00000000-0006-0000-0400-000072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6" authorId="0" shapeId="0" xr:uid="{00000000-0006-0000-0400-000073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7" authorId="0" shapeId="0" xr:uid="{00000000-0006-0000-0400-000078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7" authorId="0" shapeId="0" xr:uid="{00000000-0006-0000-0400-000079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8" authorId="0" shapeId="0" xr:uid="{00000000-0006-0000-0400-00007E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8" authorId="0" shapeId="0" xr:uid="{00000000-0006-0000-0400-00007F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9" authorId="0" shapeId="0" xr:uid="{00000000-0006-0000-0400-000084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9" authorId="0" shapeId="0" xr:uid="{00000000-0006-0000-0400-000085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0" authorId="0" shapeId="0" xr:uid="{00000000-0006-0000-0400-00008A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0" authorId="0" shapeId="0" xr:uid="{00000000-0006-0000-0400-00008B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1" authorId="0" shapeId="0" xr:uid="{00000000-0006-0000-0400-000090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1" authorId="0" shapeId="0" xr:uid="{00000000-0006-0000-0400-000091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2" authorId="0" shapeId="0" xr:uid="{00000000-0006-0000-0400-000096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2" authorId="0" shapeId="0" xr:uid="{00000000-0006-0000-0400-000097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3" authorId="0" shapeId="0" xr:uid="{00000000-0006-0000-0400-00009C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3" authorId="0" shapeId="0" xr:uid="{00000000-0006-0000-0400-00009D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4" authorId="0" shapeId="0" xr:uid="{00000000-0006-0000-0400-0000A2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4" authorId="0" shapeId="0" xr:uid="{00000000-0006-0000-0400-0000A3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5" authorId="0" shapeId="0" xr:uid="{00000000-0006-0000-0400-0000A8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5" authorId="0" shapeId="0" xr:uid="{00000000-0006-0000-0400-0000A9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6" authorId="0" shapeId="0" xr:uid="{00000000-0006-0000-0400-0000AE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6" authorId="0" shapeId="0" xr:uid="{00000000-0006-0000-0400-0000AF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7" authorId="0" shapeId="0" xr:uid="{00000000-0006-0000-0400-0000B4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7" authorId="0" shapeId="0" xr:uid="{00000000-0006-0000-0400-0000B5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8" authorId="0" shapeId="0" xr:uid="{00000000-0006-0000-0400-0000BA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8" authorId="0" shapeId="0" xr:uid="{00000000-0006-0000-0400-0000BB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29" authorId="0" shapeId="0" xr:uid="{00000000-0006-0000-0400-0000C0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29" authorId="0" shapeId="0" xr:uid="{00000000-0006-0000-0400-0000C1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0" authorId="0" shapeId="0" xr:uid="{00000000-0006-0000-0400-0000C6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0" authorId="0" shapeId="0" xr:uid="{00000000-0006-0000-0400-0000C7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1" authorId="0" shapeId="0" xr:uid="{00000000-0006-0000-0400-0000CC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1" authorId="0" shapeId="0" xr:uid="{00000000-0006-0000-0400-0000CD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2" authorId="0" shapeId="0" xr:uid="{00000000-0006-0000-0400-0000D2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2" authorId="0" shapeId="0" xr:uid="{00000000-0006-0000-0400-0000D3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3" authorId="0" shapeId="0" xr:uid="{00000000-0006-0000-0400-0000D8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3" authorId="0" shapeId="0" xr:uid="{00000000-0006-0000-0400-0000D9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4" authorId="0" shapeId="0" xr:uid="{00000000-0006-0000-0400-0000DE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4" authorId="0" shapeId="0" xr:uid="{00000000-0006-0000-0400-0000DF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5" authorId="0" shapeId="0" xr:uid="{00000000-0006-0000-0400-0000E4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5" authorId="0" shapeId="0" xr:uid="{00000000-0006-0000-0400-0000E5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6" authorId="0" shapeId="0" xr:uid="{00000000-0006-0000-0400-0000EA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6" authorId="0" shapeId="0" xr:uid="{00000000-0006-0000-0400-0000EB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7" authorId="0" shapeId="0" xr:uid="{00000000-0006-0000-0400-0000F0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7" authorId="0" shapeId="0" xr:uid="{00000000-0006-0000-0400-0000F1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8" authorId="0" shapeId="0" xr:uid="{00000000-0006-0000-0400-0000F6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8" authorId="0" shapeId="0" xr:uid="{00000000-0006-0000-0400-0000F7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39" authorId="0" shapeId="0" xr:uid="{00000000-0006-0000-0400-0000FC00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39" authorId="0" shapeId="0" xr:uid="{00000000-0006-0000-0400-0000FD00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0" authorId="0" shapeId="0" xr:uid="{00000000-0006-0000-0400-000002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0" authorId="0" shapeId="0" xr:uid="{00000000-0006-0000-0400-000003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1" authorId="0" shapeId="0" xr:uid="{00000000-0006-0000-0400-000008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1" authorId="0" shapeId="0" xr:uid="{00000000-0006-0000-0400-000009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2" authorId="0" shapeId="0" xr:uid="{00000000-0006-0000-0400-00000E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2" authorId="0" shapeId="0" xr:uid="{00000000-0006-0000-0400-00000F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3" authorId="0" shapeId="0" xr:uid="{00000000-0006-0000-0400-000014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3" authorId="0" shapeId="0" xr:uid="{00000000-0006-0000-0400-000015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4" authorId="0" shapeId="0" xr:uid="{00000000-0006-0000-0400-00001A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4" authorId="0" shapeId="0" xr:uid="{00000000-0006-0000-0400-00001B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5" authorId="0" shapeId="0" xr:uid="{00000000-0006-0000-0400-000020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5" authorId="0" shapeId="0" xr:uid="{00000000-0006-0000-0400-000021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6" authorId="0" shapeId="0" xr:uid="{00000000-0006-0000-0400-000026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6" authorId="0" shapeId="0" xr:uid="{00000000-0006-0000-0400-000027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7" authorId="0" shapeId="0" xr:uid="{00000000-0006-0000-0400-00002C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7" authorId="0" shapeId="0" xr:uid="{00000000-0006-0000-0400-00002D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8" authorId="0" shapeId="0" xr:uid="{00000000-0006-0000-0400-000032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8" authorId="0" shapeId="0" xr:uid="{00000000-0006-0000-0400-000033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49" authorId="0" shapeId="0" xr:uid="{00000000-0006-0000-0400-000038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49" authorId="0" shapeId="0" xr:uid="{00000000-0006-0000-0400-000039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0" authorId="0" shapeId="0" xr:uid="{00000000-0006-0000-0400-00003E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0" authorId="0" shapeId="0" xr:uid="{00000000-0006-0000-0400-00003F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1" authorId="0" shapeId="0" xr:uid="{00000000-0006-0000-0400-000044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1" authorId="0" shapeId="0" xr:uid="{00000000-0006-0000-0400-000045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2" authorId="0" shapeId="0" xr:uid="{00000000-0006-0000-0400-00004A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2" authorId="0" shapeId="0" xr:uid="{00000000-0006-0000-0400-00004B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3" authorId="0" shapeId="0" xr:uid="{00000000-0006-0000-0400-000050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3" authorId="0" shapeId="0" xr:uid="{00000000-0006-0000-0400-000051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4" authorId="0" shapeId="0" xr:uid="{00000000-0006-0000-0400-000056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4" authorId="0" shapeId="0" xr:uid="{00000000-0006-0000-0400-000057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5" authorId="0" shapeId="0" xr:uid="{00000000-0006-0000-0400-00005C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5" authorId="0" shapeId="0" xr:uid="{00000000-0006-0000-0400-00005D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6" authorId="0" shapeId="0" xr:uid="{00000000-0006-0000-0400-000062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6" authorId="0" shapeId="0" xr:uid="{00000000-0006-0000-0400-000063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7" authorId="0" shapeId="0" xr:uid="{00000000-0006-0000-0400-000068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7" authorId="0" shapeId="0" xr:uid="{00000000-0006-0000-0400-000069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8" authorId="0" shapeId="0" xr:uid="{00000000-0006-0000-0400-00006E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8" authorId="0" shapeId="0" xr:uid="{00000000-0006-0000-0400-00006F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59" authorId="0" shapeId="0" xr:uid="{00000000-0006-0000-0400-000074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59" authorId="0" shapeId="0" xr:uid="{00000000-0006-0000-0400-000075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0" authorId="0" shapeId="0" xr:uid="{00000000-0006-0000-0400-00007A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0" authorId="0" shapeId="0" xr:uid="{00000000-0006-0000-0400-00007B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1" authorId="0" shapeId="0" xr:uid="{00000000-0006-0000-0400-000080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1" authorId="0" shapeId="0" xr:uid="{00000000-0006-0000-0400-000081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2" authorId="0" shapeId="0" xr:uid="{00000000-0006-0000-0400-000086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2" authorId="0" shapeId="0" xr:uid="{00000000-0006-0000-0400-000087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3" authorId="0" shapeId="0" xr:uid="{00000000-0006-0000-0400-00008C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3" authorId="0" shapeId="0" xr:uid="{00000000-0006-0000-0400-00008D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4" authorId="0" shapeId="0" xr:uid="{00000000-0006-0000-0400-000092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4" authorId="0" shapeId="0" xr:uid="{00000000-0006-0000-0400-000093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5" authorId="0" shapeId="0" xr:uid="{00000000-0006-0000-0400-000098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5" authorId="0" shapeId="0" xr:uid="{00000000-0006-0000-0400-000099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6" authorId="0" shapeId="0" xr:uid="{00000000-0006-0000-0400-00009E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6" authorId="0" shapeId="0" xr:uid="{00000000-0006-0000-0400-00009F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7" authorId="0" shapeId="0" xr:uid="{00000000-0006-0000-0400-0000A4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7" authorId="0" shapeId="0" xr:uid="{00000000-0006-0000-0400-0000A5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8" authorId="0" shapeId="0" xr:uid="{00000000-0006-0000-0400-0000AA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8" authorId="0" shapeId="0" xr:uid="{00000000-0006-0000-0400-0000AB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69" authorId="0" shapeId="0" xr:uid="{00000000-0006-0000-0400-0000B0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69" authorId="0" shapeId="0" xr:uid="{00000000-0006-0000-0400-0000B1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0" authorId="0" shapeId="0" xr:uid="{00000000-0006-0000-0400-0000B6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0" authorId="0" shapeId="0" xr:uid="{00000000-0006-0000-0400-0000B7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1" authorId="0" shapeId="0" xr:uid="{00000000-0006-0000-0400-0000BC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1" authorId="0" shapeId="0" xr:uid="{00000000-0006-0000-0400-0000BD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2" authorId="0" shapeId="0" xr:uid="{00000000-0006-0000-0400-0000C2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2" authorId="0" shapeId="0" xr:uid="{00000000-0006-0000-0400-0000C3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3" authorId="0" shapeId="0" xr:uid="{00000000-0006-0000-0400-0000C8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3" authorId="0" shapeId="0" xr:uid="{00000000-0006-0000-0400-0000C9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4" authorId="0" shapeId="0" xr:uid="{00000000-0006-0000-0400-0000CE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4" authorId="0" shapeId="0" xr:uid="{00000000-0006-0000-0400-0000CF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5" authorId="0" shapeId="0" xr:uid="{00000000-0006-0000-0400-0000D4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5" authorId="0" shapeId="0" xr:uid="{00000000-0006-0000-0400-0000D5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6" authorId="0" shapeId="0" xr:uid="{00000000-0006-0000-0400-0000DA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6" authorId="0" shapeId="0" xr:uid="{00000000-0006-0000-0400-0000DB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7" authorId="0" shapeId="0" xr:uid="{00000000-0006-0000-0400-0000E0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7" authorId="0" shapeId="0" xr:uid="{00000000-0006-0000-0400-0000E1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8" authorId="0" shapeId="0" xr:uid="{00000000-0006-0000-0400-0000E6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8" authorId="0" shapeId="0" xr:uid="{00000000-0006-0000-0400-0000E7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79" authorId="0" shapeId="0" xr:uid="{00000000-0006-0000-0400-0000EC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79" authorId="0" shapeId="0" xr:uid="{00000000-0006-0000-0400-0000ED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0" authorId="0" shapeId="0" xr:uid="{00000000-0006-0000-0400-0000F2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0" authorId="0" shapeId="0" xr:uid="{00000000-0006-0000-0400-0000F3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1" authorId="0" shapeId="0" xr:uid="{00000000-0006-0000-0400-0000F8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1" authorId="0" shapeId="0" xr:uid="{00000000-0006-0000-0400-0000F9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2" authorId="0" shapeId="0" xr:uid="{00000000-0006-0000-0400-0000FE01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2" authorId="0" shapeId="0" xr:uid="{00000000-0006-0000-0400-0000FF01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3" authorId="0" shapeId="0" xr:uid="{00000000-0006-0000-0400-000004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3" authorId="0" shapeId="0" xr:uid="{00000000-0006-0000-0400-000005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4" authorId="0" shapeId="0" xr:uid="{00000000-0006-0000-0400-00000A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4" authorId="0" shapeId="0" xr:uid="{00000000-0006-0000-0400-00000B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5" authorId="0" shapeId="0" xr:uid="{00000000-0006-0000-0400-000010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5" authorId="0" shapeId="0" xr:uid="{00000000-0006-0000-0400-000011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6" authorId="0" shapeId="0" xr:uid="{00000000-0006-0000-0400-000016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6" authorId="0" shapeId="0" xr:uid="{00000000-0006-0000-0400-000017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7" authorId="0" shapeId="0" xr:uid="{00000000-0006-0000-0400-00001C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7" authorId="0" shapeId="0" xr:uid="{00000000-0006-0000-0400-00001D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8" authorId="0" shapeId="0" xr:uid="{00000000-0006-0000-0400-000022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8" authorId="0" shapeId="0" xr:uid="{00000000-0006-0000-0400-000023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89" authorId="0" shapeId="0" xr:uid="{00000000-0006-0000-0400-000028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89" authorId="0" shapeId="0" xr:uid="{00000000-0006-0000-0400-000029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0" authorId="0" shapeId="0" xr:uid="{00000000-0006-0000-0400-00002E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0" authorId="0" shapeId="0" xr:uid="{00000000-0006-0000-0400-00002F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1" authorId="0" shapeId="0" xr:uid="{00000000-0006-0000-0400-000034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1" authorId="0" shapeId="0" xr:uid="{00000000-0006-0000-0400-000035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2" authorId="0" shapeId="0" xr:uid="{00000000-0006-0000-0400-00003A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2" authorId="0" shapeId="0" xr:uid="{00000000-0006-0000-0400-00003B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3" authorId="0" shapeId="0" xr:uid="{00000000-0006-0000-0400-000040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3" authorId="0" shapeId="0" xr:uid="{00000000-0006-0000-0400-000041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4" authorId="0" shapeId="0" xr:uid="{00000000-0006-0000-0400-000046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4" authorId="0" shapeId="0" xr:uid="{00000000-0006-0000-0400-000047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5" authorId="0" shapeId="0" xr:uid="{00000000-0006-0000-0400-00004C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5" authorId="0" shapeId="0" xr:uid="{00000000-0006-0000-0400-00004D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6" authorId="0" shapeId="0" xr:uid="{00000000-0006-0000-0400-000052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6" authorId="0" shapeId="0" xr:uid="{00000000-0006-0000-0400-000053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7" authorId="0" shapeId="0" xr:uid="{00000000-0006-0000-0400-000058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7" authorId="0" shapeId="0" xr:uid="{00000000-0006-0000-0400-000059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8" authorId="0" shapeId="0" xr:uid="{00000000-0006-0000-0400-00005E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8" authorId="0" shapeId="0" xr:uid="{00000000-0006-0000-0400-00005F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99" authorId="0" shapeId="0" xr:uid="{00000000-0006-0000-0400-000064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99" authorId="0" shapeId="0" xr:uid="{00000000-0006-0000-0400-000065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00" authorId="0" shapeId="0" xr:uid="{00000000-0006-0000-0400-00006A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00" authorId="0" shapeId="0" xr:uid="{00000000-0006-0000-0400-00006B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 ref="U101" authorId="0" shapeId="0" xr:uid="{00000000-0006-0000-0400-000070020000}">
      <text>
        <r>
          <rPr>
            <sz val="8"/>
            <color indexed="81"/>
            <rFont val="Tahoma"/>
            <family val="2"/>
            <charset val="238"/>
          </rPr>
          <t xml:space="preserve">Data Roaming Limit: 
</t>
        </r>
        <r>
          <rPr>
            <b/>
            <sz val="8"/>
            <color indexed="81"/>
            <rFont val="Tahoma"/>
            <family val="2"/>
            <charset val="238"/>
          </rPr>
          <t>D1</t>
        </r>
        <r>
          <rPr>
            <sz val="8"/>
            <color indexed="81"/>
            <rFont val="Tahoma"/>
            <family val="2"/>
            <charset val="238"/>
          </rPr>
          <t xml:space="preserve"> (495,87 Kč), 
</t>
        </r>
        <r>
          <rPr>
            <b/>
            <sz val="8"/>
            <color indexed="81"/>
            <rFont val="Tahoma"/>
            <family val="2"/>
            <charset val="238"/>
          </rPr>
          <t>D2</t>
        </r>
        <r>
          <rPr>
            <sz val="8"/>
            <color indexed="81"/>
            <rFont val="Tahoma"/>
            <family val="2"/>
            <charset val="238"/>
          </rPr>
          <t xml:space="preserve"> (1 198,35 Kč), 
</t>
        </r>
        <r>
          <rPr>
            <b/>
            <sz val="8"/>
            <color indexed="81"/>
            <rFont val="Tahoma"/>
            <family val="2"/>
            <charset val="238"/>
          </rPr>
          <t>D3</t>
        </r>
        <r>
          <rPr>
            <sz val="8"/>
            <color indexed="81"/>
            <rFont val="Tahoma"/>
            <family val="2"/>
            <charset val="238"/>
          </rPr>
          <t xml:space="preserve"> (4 132,23 Kč), 
</t>
        </r>
        <r>
          <rPr>
            <b/>
            <sz val="8"/>
            <color indexed="81"/>
            <rFont val="Tahoma"/>
            <family val="2"/>
            <charset val="238"/>
          </rPr>
          <t>D4</t>
        </r>
        <r>
          <rPr>
            <sz val="8"/>
            <color indexed="81"/>
            <rFont val="Tahoma"/>
            <family val="2"/>
            <charset val="238"/>
          </rPr>
          <t xml:space="preserve"> (8 264,46 Kč), 
</t>
        </r>
        <r>
          <rPr>
            <b/>
            <sz val="8"/>
            <color indexed="81"/>
            <rFont val="Tahoma"/>
            <family val="2"/>
            <charset val="238"/>
          </rPr>
          <t>D5</t>
        </r>
        <r>
          <rPr>
            <sz val="8"/>
            <color indexed="81"/>
            <rFont val="Tahoma"/>
            <family val="2"/>
            <charset val="238"/>
          </rPr>
          <t xml:space="preserve"> (14 876,03 Kč), 
</t>
        </r>
        <r>
          <rPr>
            <b/>
            <sz val="8"/>
            <color indexed="81"/>
            <rFont val="Tahoma"/>
            <family val="2"/>
            <charset val="238"/>
          </rPr>
          <t>D6</t>
        </r>
        <r>
          <rPr>
            <sz val="8"/>
            <color indexed="81"/>
            <rFont val="Tahoma"/>
            <family val="2"/>
            <charset val="238"/>
          </rPr>
          <t xml:space="preserve"> (26 446,28 Kč), 
</t>
        </r>
        <r>
          <rPr>
            <b/>
            <sz val="8"/>
            <color indexed="81"/>
            <rFont val="Tahoma"/>
            <family val="2"/>
            <charset val="238"/>
          </rPr>
          <t>X</t>
        </r>
        <r>
          <rPr>
            <sz val="8"/>
            <color indexed="81"/>
            <rFont val="Tahoma"/>
            <family val="2"/>
            <charset val="238"/>
          </rPr>
          <t xml:space="preserve"> (DRL nebude aktivován). V případě, že kolonku nevyplníte, bude aktivován limit 495,87 Kč. 
Uvedené limity jsou bez DPH</t>
        </r>
      </text>
    </comment>
    <comment ref="V101" authorId="0" shapeId="0" xr:uid="{00000000-0006-0000-0400-000071020000}">
      <text>
        <r>
          <rPr>
            <sz val="8"/>
            <color indexed="81"/>
            <rFont val="Tahoma"/>
            <family val="2"/>
            <charset val="238"/>
          </rPr>
          <t xml:space="preserve">Povolení datových služeb:
</t>
        </r>
        <r>
          <rPr>
            <b/>
            <sz val="8"/>
            <color indexed="81"/>
            <rFont val="Tahoma"/>
            <family val="2"/>
            <charset val="238"/>
          </rPr>
          <t>1</t>
        </r>
        <r>
          <rPr>
            <sz val="8"/>
            <color indexed="81"/>
            <rFont val="Tahoma"/>
            <family val="2"/>
            <charset val="238"/>
          </rPr>
          <t xml:space="preserve"> (zamezit vše)
</t>
        </r>
        <r>
          <rPr>
            <b/>
            <sz val="8"/>
            <color indexed="81"/>
            <rFont val="Tahoma"/>
            <family val="2"/>
            <charset val="238"/>
          </rPr>
          <t>2</t>
        </r>
        <r>
          <rPr>
            <sz val="8"/>
            <color indexed="81"/>
            <rFont val="Tahoma"/>
            <family val="2"/>
            <charset val="238"/>
          </rPr>
          <t xml:space="preserve"> (zamezit data v roamingu)
</t>
        </r>
        <r>
          <rPr>
            <b/>
            <sz val="8"/>
            <color indexed="81"/>
            <rFont val="Tahoma"/>
            <family val="2"/>
            <charset val="238"/>
          </rPr>
          <t>3</t>
        </r>
        <r>
          <rPr>
            <sz val="8"/>
            <color indexed="81"/>
            <rFont val="Tahoma"/>
            <family val="2"/>
            <charset val="238"/>
          </rPr>
          <t xml:space="preserve"> (povolit vše)</t>
        </r>
        <r>
          <rPr>
            <b/>
            <sz val="9"/>
            <color indexed="81"/>
            <rFont val="Tahoma"/>
            <family val="2"/>
            <charset val="238"/>
          </rPr>
          <t xml:space="preserve"> </t>
        </r>
        <r>
          <rPr>
            <sz val="9"/>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Novotný Ctibor</author>
  </authors>
  <commentList>
    <comment ref="F1" authorId="0" shapeId="0" xr:uid="{D4834616-86CE-4A48-BF1C-EB8B198657A3}">
      <text>
        <r>
          <rPr>
            <sz val="8"/>
            <color indexed="81"/>
            <rFont val="Tahoma"/>
            <family val="2"/>
            <charset val="238"/>
          </rPr>
          <t xml:space="preserve">Vyberte tarif z nabídky v liště.
</t>
        </r>
        <r>
          <rPr>
            <b/>
            <sz val="8"/>
            <color indexed="81"/>
            <rFont val="Tahoma"/>
            <family val="2"/>
            <charset val="238"/>
          </rPr>
          <t>TIP: Pokud se Vám žádný tarif nenabízí, znamená to, že jste nevybrali právní subjektivitu zájemce na záložce Převod účastnické smlouvy.</t>
        </r>
      </text>
    </comment>
    <comment ref="G1" authorId="0" shapeId="0" xr:uid="{27414AA2-941B-436E-825A-A1F6BA1834DA}">
      <text>
        <r>
          <rPr>
            <sz val="9"/>
            <color indexed="81"/>
            <rFont val="Tahoma"/>
            <family val="2"/>
            <charset val="238"/>
          </rPr>
          <t xml:space="preserve">Vyberte datovou část tarifu. Platné pouze pro tarify </t>
        </r>
        <r>
          <rPr>
            <b/>
            <sz val="9"/>
            <color indexed="81"/>
            <rFont val="Tahoma"/>
            <family val="2"/>
            <charset val="238"/>
          </rPr>
          <t>Můj tarif</t>
        </r>
        <r>
          <rPr>
            <sz val="9"/>
            <color indexed="81"/>
            <rFont val="Tahoma"/>
            <family val="2"/>
            <charset val="238"/>
          </rPr>
          <t xml:space="preserve">, </t>
        </r>
        <r>
          <rPr>
            <b/>
            <sz val="9"/>
            <color indexed="81"/>
            <rFont val="Tahoma"/>
            <family val="2"/>
            <charset val="238"/>
          </rPr>
          <t>Můj svobodný tarif</t>
        </r>
        <r>
          <rPr>
            <sz val="9"/>
            <color indexed="81"/>
            <rFont val="Tahoma"/>
            <family val="2"/>
            <charset val="238"/>
          </rPr>
          <t xml:space="preserve"> a </t>
        </r>
        <r>
          <rPr>
            <b/>
            <sz val="9"/>
            <color indexed="81"/>
            <rFont val="Tahoma"/>
            <family val="2"/>
            <charset val="238"/>
          </rPr>
          <t>Můj Student</t>
        </r>
        <r>
          <rPr>
            <sz val="9"/>
            <color indexed="81"/>
            <rFont val="Tahoma"/>
            <family val="2"/>
            <charset val="238"/>
          </rPr>
          <t xml:space="preserve"> (mimo základní variantu). Pro ostatní tarify datovou část nelze vybrat, data jsou zahrnuta již v tarifu nebo je můžete objednat formou datového balíčku.</t>
        </r>
      </text>
    </comment>
  </commentList>
</comments>
</file>

<file path=xl/sharedStrings.xml><?xml version="1.0" encoding="utf-8"?>
<sst xmlns="http://schemas.openxmlformats.org/spreadsheetml/2006/main" count="5056" uniqueCount="955">
  <si>
    <t>Zákaznické centrum - Business</t>
  </si>
  <si>
    <t xml:space="preserve">800 73 73 33, business@t-mobile.cz </t>
  </si>
  <si>
    <t xml:space="preserve">www.t-mobile.cz </t>
  </si>
  <si>
    <t>OPERÁTOR</t>
  </si>
  <si>
    <t>T-Mobile Czech Republic a.s.</t>
  </si>
  <si>
    <t>Tomíčkova 2144/1, 148 00 Praha 4</t>
  </si>
  <si>
    <t>IČ 649 49 681, DIČ CZ64949681</t>
  </si>
  <si>
    <t>Zapsaný do OR u Městského soudu</t>
  </si>
  <si>
    <t>v Praze, oddíl B, vložka 3787</t>
  </si>
  <si>
    <t>ZÁJEMCE</t>
  </si>
  <si>
    <t>ZÁVĚREČNÁ</t>
  </si>
  <si>
    <t>UJEDNÁNÍ</t>
  </si>
  <si>
    <t>H</t>
  </si>
  <si>
    <t>P</t>
  </si>
  <si>
    <t>N</t>
  </si>
  <si>
    <t>Profi na míru 1</t>
  </si>
  <si>
    <t>Profi na míru 2</t>
  </si>
  <si>
    <t>Profi na míru 3</t>
  </si>
  <si>
    <t>Profi na míru 4</t>
  </si>
  <si>
    <t>Profi na míru 5</t>
  </si>
  <si>
    <t>T 30</t>
  </si>
  <si>
    <t>T 30 HIT</t>
  </si>
  <si>
    <t>T 80</t>
  </si>
  <si>
    <t>T 80 HIT</t>
  </si>
  <si>
    <t>T 160 HIT</t>
  </si>
  <si>
    <t>T 300</t>
  </si>
  <si>
    <t>T 300 HIT</t>
  </si>
  <si>
    <t>T 600</t>
  </si>
  <si>
    <t>T 600 HIT</t>
  </si>
  <si>
    <t>T 1500</t>
  </si>
  <si>
    <t>T 1500 HIT</t>
  </si>
  <si>
    <t>Profi 120</t>
  </si>
  <si>
    <t>Profi 120 HIT</t>
  </si>
  <si>
    <t>M2M</t>
  </si>
  <si>
    <t>M2M Mini</t>
  </si>
  <si>
    <t>M2M Profi</t>
  </si>
  <si>
    <t>M2M Premium</t>
  </si>
  <si>
    <t>M2M 2 Pro Firmu</t>
  </si>
  <si>
    <t>M2M 1 Pro Firmu</t>
  </si>
  <si>
    <t>M2M 3 Pro Firmu</t>
  </si>
  <si>
    <t>M2M 4 Pro Firmu</t>
  </si>
  <si>
    <t>Internet bez drátu Standard</t>
  </si>
  <si>
    <t>Internet bez drátu Premium</t>
  </si>
  <si>
    <t>Internet bez drátu Premium Plus</t>
  </si>
  <si>
    <t>TR</t>
  </si>
  <si>
    <t>TRS</t>
  </si>
  <si>
    <t>DRE 10</t>
  </si>
  <si>
    <t>DRE 15</t>
  </si>
  <si>
    <t>DRE 20</t>
  </si>
  <si>
    <t>DRE 30</t>
  </si>
  <si>
    <t>DRE 50</t>
  </si>
  <si>
    <t>DRE 150</t>
  </si>
  <si>
    <t>TSD Z1</t>
  </si>
  <si>
    <t>TSD Z2</t>
  </si>
  <si>
    <t>TSD Z3</t>
  </si>
  <si>
    <t>DS 20</t>
  </si>
  <si>
    <t>DS 100</t>
  </si>
  <si>
    <t>DS 500</t>
  </si>
  <si>
    <t>DS 1000</t>
  </si>
  <si>
    <t>TSD Z1+Z2</t>
  </si>
  <si>
    <t>TSD Z1+Z3</t>
  </si>
  <si>
    <t>TSD Z2+Z3</t>
  </si>
  <si>
    <t>TSD Z1+Z2+Z3</t>
  </si>
  <si>
    <r>
      <t xml:space="preserve">Roamingový tarif </t>
    </r>
    <r>
      <rPr>
        <vertAlign val="superscript"/>
        <sz val="9"/>
        <color theme="1"/>
        <rFont val="Arial"/>
        <family val="2"/>
      </rPr>
      <t>8)</t>
    </r>
  </si>
  <si>
    <r>
      <t xml:space="preserve">Fakturační skupina </t>
    </r>
    <r>
      <rPr>
        <vertAlign val="superscript"/>
        <sz val="9"/>
        <color theme="1"/>
        <rFont val="Arial"/>
        <family val="2"/>
      </rPr>
      <t>25)</t>
    </r>
    <r>
      <rPr>
        <b/>
        <vertAlign val="superscript"/>
        <sz val="9"/>
        <color theme="1"/>
        <rFont val="Arial"/>
        <family val="2"/>
      </rPr>
      <t xml:space="preserve"> </t>
    </r>
    <r>
      <rPr>
        <b/>
        <sz val="9"/>
        <color rgb="FFFF0000"/>
        <rFont val="Arial"/>
        <family val="2"/>
      </rPr>
      <t>*</t>
    </r>
  </si>
  <si>
    <r>
      <t xml:space="preserve">Data roaming limit </t>
    </r>
    <r>
      <rPr>
        <vertAlign val="superscript"/>
        <sz val="9"/>
        <color theme="1"/>
        <rFont val="Arial"/>
        <family val="2"/>
      </rPr>
      <t>11)</t>
    </r>
  </si>
  <si>
    <r>
      <t xml:space="preserve">Povolení datových služeb </t>
    </r>
    <r>
      <rPr>
        <vertAlign val="superscript"/>
        <sz val="9"/>
        <color theme="1"/>
        <rFont val="Arial"/>
        <family val="2"/>
      </rPr>
      <t>12)</t>
    </r>
  </si>
  <si>
    <r>
      <t xml:space="preserve">Datové tarifní zvýhodnění </t>
    </r>
    <r>
      <rPr>
        <vertAlign val="superscript"/>
        <sz val="9"/>
        <color theme="1"/>
        <rFont val="Arial"/>
        <family val="2"/>
      </rPr>
      <t>13)</t>
    </r>
  </si>
  <si>
    <r>
      <t xml:space="preserve">Podrobný výpis služeb </t>
    </r>
    <r>
      <rPr>
        <vertAlign val="superscript"/>
        <sz val="9"/>
        <color theme="1"/>
        <rFont val="Arial"/>
        <family val="2"/>
      </rPr>
      <t>15)</t>
    </r>
  </si>
  <si>
    <r>
      <t xml:space="preserve">Downloads </t>
    </r>
    <r>
      <rPr>
        <vertAlign val="superscript"/>
        <sz val="9"/>
        <color theme="1"/>
        <rFont val="Arial"/>
        <family val="2"/>
      </rPr>
      <t>21)</t>
    </r>
  </si>
  <si>
    <r>
      <t xml:space="preserve">Typ Záznamové služby </t>
    </r>
    <r>
      <rPr>
        <vertAlign val="superscript"/>
        <sz val="9"/>
        <color theme="1"/>
        <rFont val="Arial"/>
        <family val="2"/>
      </rPr>
      <t>22)</t>
    </r>
  </si>
  <si>
    <t>S</t>
  </si>
  <si>
    <t>TSR Z1 5 MB</t>
  </si>
  <si>
    <t>TSR Z1 10 MB</t>
  </si>
  <si>
    <t>TSR Z1 25 MB</t>
  </si>
  <si>
    <t>TSR Z1 50 MB</t>
  </si>
  <si>
    <t>TSR Z1 100 MB</t>
  </si>
  <si>
    <t>TSR Z1 200 MB</t>
  </si>
  <si>
    <t>TSR Z1 500 MB</t>
  </si>
  <si>
    <t>TSR Z1 1000 MB</t>
  </si>
  <si>
    <t>TSR Z2 5 MB</t>
  </si>
  <si>
    <t>TSR Z2 25 MB</t>
  </si>
  <si>
    <t>TSR Z2 50 MB</t>
  </si>
  <si>
    <t>TSR Z2 200 MB</t>
  </si>
  <si>
    <t>TSR Z2 500 MB</t>
  </si>
  <si>
    <t>TSR Z2 100 MB</t>
  </si>
  <si>
    <t>TSR Z2 1000 MB</t>
  </si>
  <si>
    <t>TSR Z2 10 MB</t>
  </si>
  <si>
    <t>TSR Z3 5 MB</t>
  </si>
  <si>
    <t>TSR Z3 10 MB</t>
  </si>
  <si>
    <t>TSR Z3 50 MB</t>
  </si>
  <si>
    <t>TSR Z3 100 MB</t>
  </si>
  <si>
    <t>TSR Z3 500 MB</t>
  </si>
  <si>
    <t>TSR Z3 1000 MB</t>
  </si>
  <si>
    <t>TSR Z3 25 MB</t>
  </si>
  <si>
    <t>TSR Z3 200 MB</t>
  </si>
  <si>
    <t>D1</t>
  </si>
  <si>
    <t>D2</t>
  </si>
  <si>
    <t>D3</t>
  </si>
  <si>
    <t>D4</t>
  </si>
  <si>
    <t>D5</t>
  </si>
  <si>
    <t>D6</t>
  </si>
  <si>
    <t>X</t>
  </si>
  <si>
    <t>MI 150 MB</t>
  </si>
  <si>
    <t>MI 400 MB</t>
  </si>
  <si>
    <t>MI 1,5 GB</t>
  </si>
  <si>
    <t>MI 3 GB</t>
  </si>
  <si>
    <t>MI 10 GB</t>
  </si>
  <si>
    <t>E</t>
  </si>
  <si>
    <t>T</t>
  </si>
  <si>
    <t>R</t>
  </si>
  <si>
    <r>
      <t xml:space="preserve">Datové roam. Zvýhodnění </t>
    </r>
    <r>
      <rPr>
        <sz val="9"/>
        <color theme="1"/>
        <rFont val="Arial"/>
        <family val="2"/>
      </rPr>
      <t> </t>
    </r>
    <r>
      <rPr>
        <vertAlign val="superscript"/>
        <sz val="9"/>
        <color theme="1"/>
        <rFont val="Arial"/>
        <family val="2"/>
      </rPr>
      <t>10)</t>
    </r>
  </si>
  <si>
    <r>
      <t>Způsob úhrady</t>
    </r>
    <r>
      <rPr>
        <vertAlign val="superscript"/>
        <sz val="9"/>
        <color theme="1"/>
        <rFont val="Arial"/>
        <family val="2"/>
      </rPr>
      <t xml:space="preserve"> 9) </t>
    </r>
    <r>
      <rPr>
        <b/>
        <sz val="9"/>
        <color rgb="FFFF0000"/>
        <rFont val="Arial"/>
        <family val="2"/>
      </rPr>
      <t>*</t>
    </r>
  </si>
  <si>
    <r>
      <t xml:space="preserve">Kód banky </t>
    </r>
    <r>
      <rPr>
        <vertAlign val="superscript"/>
        <sz val="9"/>
        <color theme="1"/>
        <rFont val="Arial"/>
        <family val="2"/>
      </rPr>
      <t>11)</t>
    </r>
  </si>
  <si>
    <r>
      <t xml:space="preserve">Typ Vyúčtování služeb </t>
    </r>
    <r>
      <rPr>
        <vertAlign val="superscript"/>
        <sz val="9"/>
        <color theme="1"/>
        <rFont val="Arial"/>
        <family val="2"/>
      </rPr>
      <t xml:space="preserve">13) </t>
    </r>
    <r>
      <rPr>
        <b/>
        <sz val="9"/>
        <color rgb="FFFF0000"/>
        <rFont val="Arial"/>
        <family val="2"/>
      </rPr>
      <t>*</t>
    </r>
  </si>
  <si>
    <r>
      <t xml:space="preserve">Zasílat notifikaci o vyúčtování </t>
    </r>
    <r>
      <rPr>
        <vertAlign val="superscript"/>
        <sz val="9"/>
        <color theme="1"/>
        <rFont val="Arial"/>
        <family val="2"/>
      </rPr>
      <t>15)</t>
    </r>
  </si>
  <si>
    <t>I</t>
  </si>
  <si>
    <t>BÚ</t>
  </si>
  <si>
    <t>0100</t>
  </si>
  <si>
    <t>0300</t>
  </si>
  <si>
    <t>0600</t>
  </si>
  <si>
    <t>0800</t>
  </si>
  <si>
    <t>2010</t>
  </si>
  <si>
    <t>2310</t>
  </si>
  <si>
    <t>3030</t>
  </si>
  <si>
    <t>5500</t>
  </si>
  <si>
    <t>6100</t>
  </si>
  <si>
    <t>6210</t>
  </si>
  <si>
    <t>6800</t>
  </si>
  <si>
    <t>9002</t>
  </si>
  <si>
    <t>NE</t>
  </si>
  <si>
    <t>OPTIONS BAR tab 1:</t>
  </si>
  <si>
    <t>OPTIONS BAR tab 2:</t>
  </si>
  <si>
    <t/>
  </si>
  <si>
    <t>VALIDATION - ZAJEMCE:</t>
  </si>
  <si>
    <r>
      <t>Pořadové číslo</t>
    </r>
    <r>
      <rPr>
        <sz val="8"/>
        <rFont val="Calibri"/>
        <family val="2"/>
        <scheme val="minor"/>
      </rPr>
      <t> </t>
    </r>
  </si>
  <si>
    <t xml:space="preserve">       </t>
  </si>
  <si>
    <t xml:space="preserve"> </t>
  </si>
  <si>
    <t>!</t>
  </si>
  <si>
    <t>validace FS</t>
  </si>
  <si>
    <t>Obchodní</t>
  </si>
  <si>
    <t>T 160</t>
  </si>
  <si>
    <t>MI 30 GB</t>
  </si>
  <si>
    <t>Result</t>
  </si>
  <si>
    <t>VALIDATION - PRILOHA 2 :
PP</t>
  </si>
  <si>
    <t>DS 200</t>
  </si>
  <si>
    <t>Kontrola správnosti (povinná pole a duplicity</t>
  </si>
  <si>
    <t>kontrola duplicitního názvu</t>
  </si>
  <si>
    <t>final with duplicity check</t>
  </si>
  <si>
    <t>Happy Partner</t>
  </si>
  <si>
    <t>RÁMCOVÁ SMLOUVA</t>
  </si>
  <si>
    <t>1234</t>
  </si>
  <si>
    <t>4321</t>
  </si>
  <si>
    <t>1111</t>
  </si>
  <si>
    <t>2222</t>
  </si>
  <si>
    <t>3333</t>
  </si>
  <si>
    <t>4444</t>
  </si>
  <si>
    <t>5555</t>
  </si>
  <si>
    <t>6666</t>
  </si>
  <si>
    <t>7777</t>
  </si>
  <si>
    <t>8888</t>
  </si>
  <si>
    <t>9999</t>
  </si>
  <si>
    <t>Internet Komplet</t>
  </si>
  <si>
    <t>ISN1 100 MB</t>
  </si>
  <si>
    <t>ISN1 250 MB</t>
  </si>
  <si>
    <t>ISN1 500 MB</t>
  </si>
  <si>
    <t>ISN1 1000 MB</t>
  </si>
  <si>
    <t>ISN1 2000 MB</t>
  </si>
  <si>
    <t>ISN1 5000 MB</t>
  </si>
  <si>
    <t>ISN2 50 MB</t>
  </si>
  <si>
    <t>ISN2 100 MB</t>
  </si>
  <si>
    <t>ISN2 200 MB</t>
  </si>
  <si>
    <t>ISN2 500 MB</t>
  </si>
  <si>
    <t>ISN2 1000 MB</t>
  </si>
  <si>
    <t>Happy Partner bez závazku</t>
  </si>
  <si>
    <t>Tarif Data &amp; SMS</t>
  </si>
  <si>
    <t>Tarif Data &amp; SMS bez závazku</t>
  </si>
  <si>
    <t>Mobilní internet 10GB</t>
  </si>
  <si>
    <t>Mobilní internet 3GB</t>
  </si>
  <si>
    <t>Mobilní internet 30GB</t>
  </si>
  <si>
    <t>Neomezený mobilní internet</t>
  </si>
  <si>
    <t>Internet bez drátu Premium bez závazku</t>
  </si>
  <si>
    <t>Internet bez drátu Premium Plus bez závazku</t>
  </si>
  <si>
    <t>Internet bez drátu Standard bez závazku</t>
  </si>
  <si>
    <t>Internet Komplet bez závazku</t>
  </si>
  <si>
    <t>M2M bez závazku</t>
  </si>
  <si>
    <t>M2M 1 Pro Firmu bez závazku</t>
  </si>
  <si>
    <t>M2M 2 Pro Firmu bez závazku</t>
  </si>
  <si>
    <t>M2M 3 Pro Firmu bez závazku</t>
  </si>
  <si>
    <t>M2M 4 Pro Firmu bez závazku</t>
  </si>
  <si>
    <t>M2M Mini bez závazku</t>
  </si>
  <si>
    <t>M2M Premium bez závazku</t>
  </si>
  <si>
    <t>M2M Profi bez závazku</t>
  </si>
  <si>
    <t>Mobilní internet 10GB bez závazku</t>
  </si>
  <si>
    <t>Mobilní internet 3GB bez závazku</t>
  </si>
  <si>
    <t>Mobilní internet 30GB bez závazku</t>
  </si>
  <si>
    <t>Neomezený mobilní internet bez závazku</t>
  </si>
  <si>
    <t>Profi na míru 1 bez závazku</t>
  </si>
  <si>
    <t>Profi na míru 2 bez závazku</t>
  </si>
  <si>
    <t>Profi na míru 3 bez závazku</t>
  </si>
  <si>
    <t>Profi na míru 4 bez závazku</t>
  </si>
  <si>
    <t>Profi na míru 5 bez závazku</t>
  </si>
  <si>
    <t>Tarif 1 Pro Firmu bez závazku</t>
  </si>
  <si>
    <t>Tarif 2 Pro Firmu bez závazku</t>
  </si>
  <si>
    <t>Tarif 3 Pro Firmu bez závazku</t>
  </si>
  <si>
    <t>Tarif 4 Pro Firmu bez závazku</t>
  </si>
  <si>
    <t>Tarif 5 Pro Firmu bez závazku</t>
  </si>
  <si>
    <t>Tarif 6 Pro Firmu bez závazku</t>
  </si>
  <si>
    <t>Tarif 7 Pro Firmu bez závazku</t>
  </si>
  <si>
    <t>Tarif 8 Pro Firmu bez závazku</t>
  </si>
  <si>
    <t>Tarif 1 Pro Firmu</t>
  </si>
  <si>
    <t>Tarif 8 Pro Firmu</t>
  </si>
  <si>
    <t>Tarif 7 Pro Firmu</t>
  </si>
  <si>
    <t>Tarif 6 Pro Firmu</t>
  </si>
  <si>
    <t>Tarif 5 Pro Firmu</t>
  </si>
  <si>
    <t>Tarif 4 Pro Firmu</t>
  </si>
  <si>
    <t>Tarif 3 Pro Firmu</t>
  </si>
  <si>
    <t>Tarif 2 Pro Firmu</t>
  </si>
  <si>
    <t>Mobilní internet 1,5GB se závazkem na 12 měsíců</t>
  </si>
  <si>
    <t>PVH</t>
  </si>
  <si>
    <t>M2M 1 Pro Firmu bez roamingu</t>
  </si>
  <si>
    <t>M2M 1 Pro Firmu bez roamingu bez závazku</t>
  </si>
  <si>
    <t>M2M 2 Pro Firmu bez roamingu</t>
  </si>
  <si>
    <t>M2M 2 Pro Firmu bez roamingu bez závazku</t>
  </si>
  <si>
    <t>6543</t>
  </si>
  <si>
    <t>7654</t>
  </si>
  <si>
    <t>2345</t>
  </si>
  <si>
    <t>3456</t>
  </si>
  <si>
    <t>4567</t>
  </si>
  <si>
    <t>5678</t>
  </si>
  <si>
    <t>6789</t>
  </si>
  <si>
    <t>5432</t>
  </si>
  <si>
    <t>8765</t>
  </si>
  <si>
    <t>9876</t>
  </si>
  <si>
    <t>DOHODA O UKONČENÍ SMLOUVY</t>
  </si>
  <si>
    <t xml:space="preserve">     A ÚČASTNICKÁ SMLOUVA</t>
  </si>
  <si>
    <t xml:space="preserve">   (PŘEVOD TELEFONNÍHO ČÍSLA)</t>
  </si>
  <si>
    <t>www.t-mobile.cz/kontakt</t>
  </si>
  <si>
    <t>Zákaznické centrum</t>
  </si>
  <si>
    <t>ÚČASTNÍK</t>
  </si>
  <si>
    <t>právní subjektivita</t>
  </si>
  <si>
    <t xml:space="preserve">validace FS z OK skupin </t>
  </si>
  <si>
    <t>Fyzická osoba</t>
  </si>
  <si>
    <t>Kategorie tarifu ) *</t>
  </si>
  <si>
    <t xml:space="preserve">Příloha 1 </t>
  </si>
  <si>
    <t>ANO</t>
  </si>
  <si>
    <t>Fyzická osoba podnikatel</t>
  </si>
  <si>
    <t>Právnická osoba</t>
  </si>
  <si>
    <t>ZÁKAZNICKÁ SMLOUVA</t>
  </si>
  <si>
    <t>Autorizace účastníka</t>
  </si>
  <si>
    <t>Podpisem formuláře</t>
  </si>
  <si>
    <t>Česká republika</t>
  </si>
  <si>
    <t>Doklad 2 - číslo</t>
  </si>
  <si>
    <t>firma*</t>
  </si>
  <si>
    <t>Zimbabwe</t>
  </si>
  <si>
    <t>Afghánistán</t>
  </si>
  <si>
    <t>Albánie</t>
  </si>
  <si>
    <t>Alžírsko</t>
  </si>
  <si>
    <t>Americká Samoa</t>
  </si>
  <si>
    <t>Angola</t>
  </si>
  <si>
    <t>Antigua a Barbuda</t>
  </si>
  <si>
    <t>Argentina</t>
  </si>
  <si>
    <t>Arménie</t>
  </si>
  <si>
    <t>Aruba</t>
  </si>
  <si>
    <t>Austrálie</t>
  </si>
  <si>
    <t>Bahamy</t>
  </si>
  <si>
    <t>Bahrain</t>
  </si>
  <si>
    <t>Bangladéš</t>
  </si>
  <si>
    <t>Barbados</t>
  </si>
  <si>
    <t>Belize</t>
  </si>
  <si>
    <t>Bělorusko</t>
  </si>
  <si>
    <t>Benin</t>
  </si>
  <si>
    <t>Bermudy</t>
  </si>
  <si>
    <t>Bhutan</t>
  </si>
  <si>
    <t>Bosna a Hercegovina</t>
  </si>
  <si>
    <t>Botswana</t>
  </si>
  <si>
    <t>Bouvet Island</t>
  </si>
  <si>
    <t>Brazílie</t>
  </si>
  <si>
    <t>Britské Panenské ostrovy</t>
  </si>
  <si>
    <t>British Indian Ocean Territory</t>
  </si>
  <si>
    <t>Bulharsko</t>
  </si>
  <si>
    <t>Burundi</t>
  </si>
  <si>
    <t>Cookovy ostrovy</t>
  </si>
  <si>
    <t>Čad</t>
  </si>
  <si>
    <t>Černá Hora</t>
  </si>
  <si>
    <t>Čína</t>
  </si>
  <si>
    <t>Dánsko</t>
  </si>
  <si>
    <t>Dominikánská republika</t>
  </si>
  <si>
    <t>Djibouti</t>
  </si>
  <si>
    <t>Egypt</t>
  </si>
  <si>
    <t>Ekvádor</t>
  </si>
  <si>
    <t>Eritrea</t>
  </si>
  <si>
    <t>Estonsko</t>
  </si>
  <si>
    <t>Etiopie</t>
  </si>
  <si>
    <t>Falkland Islands (Malvinas)</t>
  </si>
  <si>
    <t>Fidži</t>
  </si>
  <si>
    <t>Filipíny</t>
  </si>
  <si>
    <t>Finsko</t>
  </si>
  <si>
    <t>Francie</t>
  </si>
  <si>
    <t>Francouzská Guyana</t>
  </si>
  <si>
    <t>French Polynesia</t>
  </si>
  <si>
    <t>Gabon</t>
  </si>
  <si>
    <t>Gambie</t>
  </si>
  <si>
    <t>Ghana</t>
  </si>
  <si>
    <t>Gibraltar</t>
  </si>
  <si>
    <t>Grenada</t>
  </si>
  <si>
    <t>Grónsko</t>
  </si>
  <si>
    <t>Gruzie</t>
  </si>
  <si>
    <t>Guadeloupe</t>
  </si>
  <si>
    <t>Guam</t>
  </si>
  <si>
    <t>Guatemala</t>
  </si>
  <si>
    <t>Guinea</t>
  </si>
  <si>
    <t>Guinea-Bissau</t>
  </si>
  <si>
    <t>Guyana</t>
  </si>
  <si>
    <t>Haiti</t>
  </si>
  <si>
    <t>Honduras</t>
  </si>
  <si>
    <t>Hong Kong</t>
  </si>
  <si>
    <t>Chile</t>
  </si>
  <si>
    <t>Chorvatsko</t>
  </si>
  <si>
    <t>Indie</t>
  </si>
  <si>
    <t>Indonésie</t>
  </si>
  <si>
    <t>Irák</t>
  </si>
  <si>
    <t>Irsko</t>
  </si>
  <si>
    <t>Island</t>
  </si>
  <si>
    <t>Itálie</t>
  </si>
  <si>
    <t>Izrael</t>
  </si>
  <si>
    <t>Jamajka</t>
  </si>
  <si>
    <t>Japonsko</t>
  </si>
  <si>
    <t>Jemen</t>
  </si>
  <si>
    <t>Jersey</t>
  </si>
  <si>
    <t>Jordánsko</t>
  </si>
  <si>
    <t>Kajmanské ostrovy</t>
  </si>
  <si>
    <t>Kambodža</t>
  </si>
  <si>
    <t>Kamerun</t>
  </si>
  <si>
    <t>Kanada</t>
  </si>
  <si>
    <t>Kapverdy</t>
  </si>
  <si>
    <t>Qatar</t>
  </si>
  <si>
    <t>Kazachstán</t>
  </si>
  <si>
    <t>Keňa</t>
  </si>
  <si>
    <t>Kiribati</t>
  </si>
  <si>
    <t>Kolumbie</t>
  </si>
  <si>
    <t>Kosovo</t>
  </si>
  <si>
    <t>Kostarika</t>
  </si>
  <si>
    <t>Kuba</t>
  </si>
  <si>
    <t>Kuvajt</t>
  </si>
  <si>
    <t>Kypr</t>
  </si>
  <si>
    <t>Laos</t>
  </si>
  <si>
    <t>Lesotho</t>
  </si>
  <si>
    <t>Libanon</t>
  </si>
  <si>
    <t>Libérie</t>
  </si>
  <si>
    <t>Libye</t>
  </si>
  <si>
    <t>Lichtenštejnsko</t>
  </si>
  <si>
    <t>Litva</t>
  </si>
  <si>
    <t>Lotyšsko</t>
  </si>
  <si>
    <t>Lucembursko</t>
  </si>
  <si>
    <t>Macao</t>
  </si>
  <si>
    <t>Madagaskar</t>
  </si>
  <si>
    <t>Maďarsko</t>
  </si>
  <si>
    <t>Malajsie</t>
  </si>
  <si>
    <t>Malawi</t>
  </si>
  <si>
    <t>Maledivy</t>
  </si>
  <si>
    <t>Mali</t>
  </si>
  <si>
    <t>Malta</t>
  </si>
  <si>
    <t>Maroko</t>
  </si>
  <si>
    <t>Marshallovy ostrovy</t>
  </si>
  <si>
    <t>Martinik</t>
  </si>
  <si>
    <t>Mauritius</t>
  </si>
  <si>
    <t>Mayotte</t>
  </si>
  <si>
    <t>Mexiko</t>
  </si>
  <si>
    <t>Monako</t>
  </si>
  <si>
    <t>Mongolsko</t>
  </si>
  <si>
    <t>Montserrat</t>
  </si>
  <si>
    <t>Namibie</t>
  </si>
  <si>
    <t>Nauru</t>
  </si>
  <si>
    <t>Německo</t>
  </si>
  <si>
    <t>Nepál</t>
  </si>
  <si>
    <t>Niger</t>
  </si>
  <si>
    <t>Nigérie</t>
  </si>
  <si>
    <t>Nikaragua</t>
  </si>
  <si>
    <t>Niue</t>
  </si>
  <si>
    <t>Norsko</t>
  </si>
  <si>
    <t>Nová Kaledonie</t>
  </si>
  <si>
    <t>Nový Zéland</t>
  </si>
  <si>
    <t>Omán</t>
  </si>
  <si>
    <t>Pákistán</t>
  </si>
  <si>
    <t>Palau</t>
  </si>
  <si>
    <t>Panama</t>
  </si>
  <si>
    <t>Papua Nová Guinea</t>
  </si>
  <si>
    <t>Paraguay</t>
  </si>
  <si>
    <t>Peru</t>
  </si>
  <si>
    <t>Pitcairn</t>
  </si>
  <si>
    <t>Pobřeží slonoviny</t>
  </si>
  <si>
    <t>Polsko</t>
  </si>
  <si>
    <t>Portoriko</t>
  </si>
  <si>
    <t>Portugalsko</t>
  </si>
  <si>
    <t>Rakousko</t>
  </si>
  <si>
    <t>Rovníková Guinea</t>
  </si>
  <si>
    <t>Rumunsko</t>
  </si>
  <si>
    <t>Rwanda</t>
  </si>
  <si>
    <t>Řecko</t>
  </si>
  <si>
    <t>Samoa</t>
  </si>
  <si>
    <t>San Marino</t>
  </si>
  <si>
    <t>Senegal</t>
  </si>
  <si>
    <t>Seychely</t>
  </si>
  <si>
    <t>Sierra Leone</t>
  </si>
  <si>
    <t>Singapur</t>
  </si>
  <si>
    <t>Slovensko</t>
  </si>
  <si>
    <t>Slovinsko</t>
  </si>
  <si>
    <t>Somálsko</t>
  </si>
  <si>
    <t>Spojené arabské emiráty</t>
  </si>
  <si>
    <t>Srbsko</t>
  </si>
  <si>
    <t>Srí Lanka</t>
  </si>
  <si>
    <t>Súdán</t>
  </si>
  <si>
    <t>Surinam</t>
  </si>
  <si>
    <t>Svatá Lucie</t>
  </si>
  <si>
    <t>Svatý Bartoloměj</t>
  </si>
  <si>
    <t>Svazijsko</t>
  </si>
  <si>
    <t>Španělsko</t>
  </si>
  <si>
    <t>Švédsko</t>
  </si>
  <si>
    <t>Švýcarsko</t>
  </si>
  <si>
    <t>Thajsko</t>
  </si>
  <si>
    <t>Togo</t>
  </si>
  <si>
    <t>Tokelau</t>
  </si>
  <si>
    <t>Tonga</t>
  </si>
  <si>
    <t>Trinidad a Tobago</t>
  </si>
  <si>
    <t>Tunisko</t>
  </si>
  <si>
    <t>Turecko</t>
  </si>
  <si>
    <t>Tuvalu</t>
  </si>
  <si>
    <t>Uganda</t>
  </si>
  <si>
    <t>Ukrajina</t>
  </si>
  <si>
    <t>Uruguay</t>
  </si>
  <si>
    <t>Uzbekistán</t>
  </si>
  <si>
    <t>Christmas Island</t>
  </si>
  <si>
    <t>Vanuatu</t>
  </si>
  <si>
    <t>Vietnam</t>
  </si>
  <si>
    <t>East Timor</t>
  </si>
  <si>
    <t>Zambie</t>
  </si>
  <si>
    <t>Západní Sahara</t>
  </si>
  <si>
    <t>Venezuela</t>
  </si>
  <si>
    <t>Írán</t>
  </si>
  <si>
    <t>Makedonie</t>
  </si>
  <si>
    <t>Vatikán</t>
  </si>
  <si>
    <t>Sýrie</t>
  </si>
  <si>
    <t>Tchaj-wan</t>
  </si>
  <si>
    <t>Svatý Martin</t>
  </si>
  <si>
    <t>Jihoafrická republika</t>
  </si>
  <si>
    <t>Jihosúdánská republika</t>
  </si>
  <si>
    <t>Spojené státy americké</t>
  </si>
  <si>
    <t>Andora</t>
  </si>
  <si>
    <t>Anquilla</t>
  </si>
  <si>
    <t>Antarktika</t>
  </si>
  <si>
    <t>Azerbajdžán</t>
  </si>
  <si>
    <t>Barma</t>
  </si>
  <si>
    <t>Belgie</t>
  </si>
  <si>
    <t>Bolívie</t>
  </si>
  <si>
    <t>Brunei</t>
  </si>
  <si>
    <t>Bukina Faso</t>
  </si>
  <si>
    <t>Comoros</t>
  </si>
  <si>
    <t>Curacao</t>
  </si>
  <si>
    <t>Demokratická republika Kongo</t>
  </si>
  <si>
    <t>Dominica</t>
  </si>
  <si>
    <t>El Salvador</t>
  </si>
  <si>
    <t>Faroe, ostrovy</t>
  </si>
  <si>
    <t>France, Metropolitan</t>
  </si>
  <si>
    <t>French Southern Territories</t>
  </si>
  <si>
    <t>Heard And Mc Donald Islands</t>
  </si>
  <si>
    <t>Jižní Korea</t>
  </si>
  <si>
    <t>Jugoslávie</t>
  </si>
  <si>
    <t>Kyrgychstán</t>
  </si>
  <si>
    <t>Man, ostrov</t>
  </si>
  <si>
    <t>Mauretánie</t>
  </si>
  <si>
    <t>Midway, ostrovy</t>
  </si>
  <si>
    <t>Mikronésie, federální státy</t>
  </si>
  <si>
    <t>Moldavsko</t>
  </si>
  <si>
    <t>Mozambik</t>
  </si>
  <si>
    <t>Myanmar (Burma)</t>
  </si>
  <si>
    <t>Neznámá</t>
  </si>
  <si>
    <t>Nizozemské Antilly</t>
  </si>
  <si>
    <t>Nizozemí</t>
  </si>
  <si>
    <t>Norfolk Island</t>
  </si>
  <si>
    <t>Palestina</t>
  </si>
  <si>
    <t>Panenské ostrovy, USA</t>
  </si>
  <si>
    <t>Pitcairn, ostrov</t>
  </si>
  <si>
    <t>Republika Kongo</t>
  </si>
  <si>
    <t>Reunion</t>
  </si>
  <si>
    <t>Rusko</t>
  </si>
  <si>
    <t>Saint Kitts &amp; Nevis</t>
  </si>
  <si>
    <t>Sao Tome a Principe</t>
  </si>
  <si>
    <t>Saudská Arábie</t>
  </si>
  <si>
    <t>Severní Korea</t>
  </si>
  <si>
    <t>Severní Mariana, ostrovy</t>
  </si>
  <si>
    <t>Solomonovy ostrovy</t>
  </si>
  <si>
    <t>Sth. Georgia And The Sth. Sand</t>
  </si>
  <si>
    <t>Srbsko a Montenegro</t>
  </si>
  <si>
    <t>St. Helena</t>
  </si>
  <si>
    <t>St. Pierre And Miquelon</t>
  </si>
  <si>
    <t>Středoafrická Republika</t>
  </si>
  <si>
    <t>Svalbard And Jan Mayen Islands</t>
  </si>
  <si>
    <t>Svatý Vincent a Grenady</t>
  </si>
  <si>
    <t>Tadžikistán</t>
  </si>
  <si>
    <t>Tanzánie</t>
  </si>
  <si>
    <t>Turkmekistán</t>
  </si>
  <si>
    <t>Turkovy and Caicovy ostrovy</t>
  </si>
  <si>
    <t>US Minor Outlying Islands</t>
  </si>
  <si>
    <t>Velká Británie</t>
  </si>
  <si>
    <t>Wallis And Futuna Islands</t>
  </si>
  <si>
    <t>Zair</t>
  </si>
  <si>
    <t>Obch.zástupce, kód</t>
  </si>
  <si>
    <t>Zastoupená:</t>
  </si>
  <si>
    <r>
      <t xml:space="preserve">Státní příslušnost </t>
    </r>
    <r>
      <rPr>
        <sz val="9"/>
        <color indexed="9"/>
        <rFont val="Arial"/>
        <family val="2"/>
        <charset val="238"/>
      </rPr>
      <t>*</t>
    </r>
  </si>
  <si>
    <t>IČO*</t>
  </si>
  <si>
    <t>Právní subjektivita *</t>
  </si>
  <si>
    <t>Státní příslušnost</t>
  </si>
  <si>
    <r>
      <t>Povinný subjekt pro registr  smluv</t>
    </r>
    <r>
      <rPr>
        <b/>
        <vertAlign val="superscript"/>
        <sz val="9"/>
        <rFont val="Arial"/>
        <family val="2"/>
        <charset val="238"/>
      </rPr>
      <t xml:space="preserve"> 2)</t>
    </r>
    <r>
      <rPr>
        <b/>
        <sz val="9"/>
        <rFont val="Arial"/>
        <family val="2"/>
        <charset val="238"/>
      </rPr>
      <t xml:space="preserve"> * :</t>
    </r>
  </si>
  <si>
    <t>CA_ucastnik</t>
  </si>
  <si>
    <t>zájemce FO účastník FO</t>
  </si>
  <si>
    <t>zájemce FO účastník &lt;&gt; FO</t>
  </si>
  <si>
    <t>zájemce&lt;&gt; FO účastník FO</t>
  </si>
  <si>
    <t>zájemce&lt;&gt; FO účastník &lt;&gt; FO</t>
  </si>
  <si>
    <t>ucastnik_jmeno</t>
  </si>
  <si>
    <t>ucastnik_nation</t>
  </si>
  <si>
    <t>ucastnik_RC (pokud nation - Česká Republika)</t>
  </si>
  <si>
    <t>ucastnik_doklad1</t>
  </si>
  <si>
    <t>ucastnik_platnost1</t>
  </si>
  <si>
    <t>ucastnik_subjektivita</t>
  </si>
  <si>
    <t>ucastnik_firma</t>
  </si>
  <si>
    <t>ucastnik_IC</t>
  </si>
  <si>
    <t>ucastnik_autorizace</t>
  </si>
  <si>
    <t>ucastnikZAS_jmeno</t>
  </si>
  <si>
    <t>ucastnikZAS_nation</t>
  </si>
  <si>
    <t>ucastnikZAS_RC (pokud nation - Česká Republika)</t>
  </si>
  <si>
    <t>ucastnikZAS_doklad1</t>
  </si>
  <si>
    <t>ucastnikZAS_platnost1</t>
  </si>
  <si>
    <t>zajemce_subjektivita</t>
  </si>
  <si>
    <t>zajemce_jmeno</t>
  </si>
  <si>
    <t>zajemce_ulice</t>
  </si>
  <si>
    <t>zajemce_mesto</t>
  </si>
  <si>
    <t>zajemce_PSC</t>
  </si>
  <si>
    <t>zajemce_nation</t>
  </si>
  <si>
    <t>zajemce_RC (pokud nation - Česká Republika)</t>
  </si>
  <si>
    <t>zajemce_platnost1</t>
  </si>
  <si>
    <t>Registr_AnoNe</t>
  </si>
  <si>
    <t>zajemce_firma</t>
  </si>
  <si>
    <t>zajemce_IC</t>
  </si>
  <si>
    <t>zajemceZAS_jmeno</t>
  </si>
  <si>
    <t>zajemceZAS_ulice</t>
  </si>
  <si>
    <t>zajemceZAS_mesto</t>
  </si>
  <si>
    <t>zajemceZAS_PSC</t>
  </si>
  <si>
    <t>zajemce_cp</t>
  </si>
  <si>
    <t>zajemceZAS_cp</t>
  </si>
  <si>
    <t>zajemceZAS_nation</t>
  </si>
  <si>
    <t>zajemce ZAS_RC (pokud nation - Česká Republika)</t>
  </si>
  <si>
    <t>zajemceZAS_doklad1</t>
  </si>
  <si>
    <t>zajemceZAS_platnost1</t>
  </si>
  <si>
    <t>ucastnik_RC</t>
  </si>
  <si>
    <t>zajemce_RC</t>
  </si>
  <si>
    <t>ucastnikZAS_RC</t>
  </si>
  <si>
    <t>zajemce ZAS_RC</t>
  </si>
  <si>
    <t>Zájemce FO</t>
  </si>
  <si>
    <t>Zájemce FOP</t>
  </si>
  <si>
    <t>účastník FO</t>
  </si>
  <si>
    <t>účastník FOP</t>
  </si>
  <si>
    <t>povinná pole vyplněna</t>
  </si>
  <si>
    <t>Všechna povinné pole</t>
  </si>
  <si>
    <t>zajemce_doklad1</t>
  </si>
  <si>
    <t>Mobilní internet 1,5GB</t>
  </si>
  <si>
    <t>Mobilní internet 1,5GB bez závazku</t>
  </si>
  <si>
    <t>Můj tarif</t>
  </si>
  <si>
    <t>Můj tarif 50</t>
  </si>
  <si>
    <t>Můj tarif 50+</t>
  </si>
  <si>
    <t>Můj tarif 100</t>
  </si>
  <si>
    <t>Můj tarif 100+</t>
  </si>
  <si>
    <t>Můj tarif 200</t>
  </si>
  <si>
    <t>Můj tarif M</t>
  </si>
  <si>
    <t>Můj tarif L</t>
  </si>
  <si>
    <t>Můj tarif XL</t>
  </si>
  <si>
    <t>Můj svobodný tarif</t>
  </si>
  <si>
    <t>Můj svobodný tarif 50</t>
  </si>
  <si>
    <t>Můj svobodný tarif 50+</t>
  </si>
  <si>
    <t>Můj svobodný tarif 100</t>
  </si>
  <si>
    <t>Můj svobodný tarif 200</t>
  </si>
  <si>
    <t>Můj svobodný tarif M</t>
  </si>
  <si>
    <t>Můj svobodný tarif L</t>
  </si>
  <si>
    <t>Můj svobodný tarif XL</t>
  </si>
  <si>
    <t>množství dat datová část</t>
  </si>
  <si>
    <t>4 GB</t>
  </si>
  <si>
    <t>5 GB</t>
  </si>
  <si>
    <t>neomezená data SD</t>
  </si>
  <si>
    <t>neomezená data HD</t>
  </si>
  <si>
    <t>neomezená data MAX</t>
  </si>
  <si>
    <t>1 GB</t>
  </si>
  <si>
    <t>2 GB</t>
  </si>
  <si>
    <t>3 GB</t>
  </si>
  <si>
    <t>S námi v sítích+ bez závazku</t>
  </si>
  <si>
    <t>50 Síť nesíť bez závazku</t>
  </si>
  <si>
    <t>S námi sdílený bez závazku</t>
  </si>
  <si>
    <t>S námi síť nesíť bez dat bez závazku</t>
  </si>
  <si>
    <t>S námi na cestách bez závazku</t>
  </si>
  <si>
    <t>S námi bez hranic bez závazku</t>
  </si>
  <si>
    <t>S námi v sítích bez závazku</t>
  </si>
  <si>
    <t>S námi bez hranic+ bez závazku</t>
  </si>
  <si>
    <t>Mobil DATA bez závazku se 100 min a 100 SMS navíc</t>
  </si>
  <si>
    <t>S námi síť nesíť bez závazku</t>
  </si>
  <si>
    <t>S námi na cestách</t>
  </si>
  <si>
    <t>S námi síť nesíť</t>
  </si>
  <si>
    <t>S námi sdílený</t>
  </si>
  <si>
    <t>Můj Student</t>
  </si>
  <si>
    <t>S námi pro ZTP</t>
  </si>
  <si>
    <t>Můj tarif se závazkem na 12 měsíců</t>
  </si>
  <si>
    <t>S námi v sítích+</t>
  </si>
  <si>
    <t>S námi síť nesíť bez dat</t>
  </si>
  <si>
    <t>S námi v sítích</t>
  </si>
  <si>
    <t>S námi bez hranic</t>
  </si>
  <si>
    <t>50 síť nesíť plus</t>
  </si>
  <si>
    <t>S námi bez hranic+</t>
  </si>
  <si>
    <t>Není k dispozici</t>
  </si>
  <si>
    <t>Můj Student 50</t>
  </si>
  <si>
    <t>Můj Student 100</t>
  </si>
  <si>
    <t>Můj Student 200</t>
  </si>
  <si>
    <t>Můj Student 50+</t>
  </si>
  <si>
    <t>EPP slevy</t>
  </si>
  <si>
    <r>
      <t xml:space="preserve">Tarif </t>
    </r>
    <r>
      <rPr>
        <vertAlign val="superscript"/>
        <sz val="8"/>
        <rFont val="Arial"/>
        <family val="2"/>
      </rPr>
      <t>2)</t>
    </r>
    <r>
      <rPr>
        <vertAlign val="superscript"/>
        <sz val="8"/>
        <color rgb="FFFF0000"/>
        <rFont val="Arial"/>
        <family val="2"/>
      </rPr>
      <t xml:space="preserve"> </t>
    </r>
    <r>
      <rPr>
        <b/>
        <sz val="8"/>
        <color rgb="FFFF0000"/>
        <rFont val="Arial"/>
        <family val="2"/>
      </rPr>
      <t>*</t>
    </r>
  </si>
  <si>
    <r>
      <t>Převáděné telefonní číslo</t>
    </r>
    <r>
      <rPr>
        <sz val="8"/>
        <rFont val="Calibri"/>
        <family val="2"/>
        <scheme val="minor"/>
      </rPr>
      <t> </t>
    </r>
    <r>
      <rPr>
        <b/>
        <sz val="8"/>
        <rFont val="Arial"/>
        <family val="2"/>
      </rPr>
      <t xml:space="preserve"> </t>
    </r>
    <r>
      <rPr>
        <vertAlign val="superscript"/>
        <sz val="8"/>
        <rFont val="Arial"/>
        <family val="2"/>
      </rPr>
      <t>1)</t>
    </r>
    <r>
      <rPr>
        <vertAlign val="superscript"/>
        <sz val="8"/>
        <color rgb="FFFF0000"/>
        <rFont val="Arial"/>
        <family val="2"/>
      </rPr>
      <t xml:space="preserve"> </t>
    </r>
    <r>
      <rPr>
        <b/>
        <sz val="8"/>
        <rFont val="Arial"/>
        <family val="2"/>
        <charset val="238"/>
      </rPr>
      <t>*</t>
    </r>
  </si>
  <si>
    <t>Pokyny pro vyplňování záložky Převáděné služby</t>
  </si>
  <si>
    <t>Typ dokladu 1</t>
  </si>
  <si>
    <t>Typ dokladu 2</t>
  </si>
  <si>
    <t>Doklad 2 - typ</t>
  </si>
  <si>
    <t>Občanský průkaz</t>
  </si>
  <si>
    <t>Náhradní doklad</t>
  </si>
  <si>
    <t>Cestovní pas ČR (zelený)</t>
  </si>
  <si>
    <t>Cestovní pas ČR (fialový)</t>
  </si>
  <si>
    <t>Pas - cizinec/ID (občan EU)</t>
  </si>
  <si>
    <t>Diplomatický průkaz</t>
  </si>
  <si>
    <t>Dlouhodobé vízum</t>
  </si>
  <si>
    <t>Potvrzení o přechodném pobytu</t>
  </si>
  <si>
    <t>Povolení k trvalému pobytu</t>
  </si>
  <si>
    <t>Průkaz pojištěnce</t>
  </si>
  <si>
    <t>Rodný list</t>
  </si>
  <si>
    <t>Služební průkaz</t>
  </si>
  <si>
    <t>Vojenská knížka</t>
  </si>
  <si>
    <t>ZTP/P</t>
  </si>
  <si>
    <t>Zbrojní pas</t>
  </si>
  <si>
    <t>Zelená karta</t>
  </si>
  <si>
    <t>Řidičský průkaz</t>
  </si>
  <si>
    <t>Ostatní</t>
  </si>
  <si>
    <t>Doklad 2 - exspirace</t>
  </si>
  <si>
    <t>Vyplňte všechna povinná pole formuláře</t>
  </si>
  <si>
    <t>Vyplňte kolonky formuláře v požadovaném formátu</t>
  </si>
  <si>
    <t>Záložka Převod účastnické smlouvy</t>
  </si>
  <si>
    <t>Autorizace účastníka = Podpisem formuláře</t>
  </si>
  <si>
    <t>V budoucnu budeme umožňovat také elektronickou autorizace převodu účastnické smlouvy přes portál Můj T-Mobile.</t>
  </si>
  <si>
    <t>Nezapomeňte nastavit Vaše preference nastavení zasílání obchodních sdělení</t>
  </si>
  <si>
    <r>
      <rPr>
        <b/>
        <sz val="11"/>
        <color theme="4"/>
        <rFont val="Calibri"/>
        <family val="2"/>
        <charset val="238"/>
        <scheme val="minor"/>
      </rPr>
      <t>Tip</t>
    </r>
    <r>
      <rPr>
        <sz val="11"/>
        <color theme="4"/>
        <rFont val="Calibri"/>
        <family val="2"/>
        <charset val="238"/>
        <scheme val="minor"/>
      </rPr>
      <t>:</t>
    </r>
    <r>
      <rPr>
        <sz val="11"/>
        <color theme="1"/>
        <rFont val="Calibri"/>
        <family val="2"/>
        <scheme val="minor"/>
      </rPr>
      <t xml:space="preserve"> Výběrem se vymažou předchozí zadaná data v příslušné sekci, tlačítko tedy lze použít pro rychlé vymazání dat.</t>
    </r>
  </si>
  <si>
    <r>
      <rPr>
        <b/>
        <sz val="11"/>
        <color theme="4"/>
        <rFont val="Calibri"/>
        <family val="2"/>
        <charset val="238"/>
        <scheme val="minor"/>
      </rPr>
      <t>Tip</t>
    </r>
    <r>
      <rPr>
        <sz val="11"/>
        <color theme="4"/>
        <rFont val="Calibri"/>
        <family val="2"/>
        <charset val="238"/>
        <scheme val="minor"/>
      </rPr>
      <t xml:space="preserve">: </t>
    </r>
    <r>
      <rPr>
        <sz val="11"/>
        <color theme="1"/>
        <rFont val="Calibri"/>
        <family val="2"/>
        <scheme val="minor"/>
      </rPr>
      <t>Nejčastější nastavení této sekce jsme již provedli za Vás</t>
    </r>
  </si>
  <si>
    <t>Záložka Nové fakturační skupiny</t>
  </si>
  <si>
    <t>ucastnik_typ_doklad1</t>
  </si>
  <si>
    <t>ucastnikZAS_typ_doklad1</t>
  </si>
  <si>
    <t>zajemce_typ_doklad1</t>
  </si>
  <si>
    <t>zajemceZAS_typ_doklad1</t>
  </si>
  <si>
    <t>Pokud potřebujete vytvořit novou fakturační skupinu, začněte jejím názvem</t>
  </si>
  <si>
    <r>
      <rPr>
        <b/>
        <sz val="11"/>
        <color theme="4"/>
        <rFont val="Calibri"/>
        <family val="2"/>
        <charset val="238"/>
        <scheme val="minor"/>
      </rPr>
      <t>Tip</t>
    </r>
    <r>
      <rPr>
        <sz val="11"/>
        <color theme="4"/>
        <rFont val="Calibri"/>
        <family val="2"/>
        <charset val="238"/>
        <scheme val="minor"/>
      </rPr>
      <t xml:space="preserve">: </t>
    </r>
    <r>
      <rPr>
        <sz val="11"/>
        <color theme="1"/>
        <rFont val="Calibri"/>
        <family val="2"/>
        <scheme val="minor"/>
      </rPr>
      <t>Název fakturační skupiny musí být jedinečný</t>
    </r>
  </si>
  <si>
    <t>Je třeba vyplnit všechny povinné údaje, tak, aby se vám na konci řádku změnil ! v OK</t>
  </si>
  <si>
    <r>
      <rPr>
        <b/>
        <sz val="11"/>
        <color theme="4"/>
        <rFont val="Calibri"/>
        <family val="2"/>
        <charset val="238"/>
        <scheme val="minor"/>
      </rPr>
      <t>Tip</t>
    </r>
    <r>
      <rPr>
        <sz val="11"/>
        <color theme="4"/>
        <rFont val="Calibri"/>
        <family val="2"/>
        <charset val="238"/>
        <scheme val="minor"/>
      </rPr>
      <t xml:space="preserve">: </t>
    </r>
    <r>
      <rPr>
        <sz val="11"/>
        <color theme="1"/>
        <rFont val="Calibri"/>
        <family val="2"/>
        <scheme val="minor"/>
      </rPr>
      <t>Formulář Vás sám navede, jaké políčka je třeba vyplnit</t>
    </r>
  </si>
  <si>
    <t xml:space="preserve">Některé kombinace nastavení nejsou povolené </t>
  </si>
  <si>
    <r>
      <rPr>
        <b/>
        <sz val="11"/>
        <color theme="4"/>
        <rFont val="Calibri"/>
        <family val="2"/>
        <charset val="238"/>
        <scheme val="minor"/>
      </rPr>
      <t>Tip</t>
    </r>
    <r>
      <rPr>
        <sz val="11"/>
        <color theme="4"/>
        <rFont val="Calibri"/>
        <family val="2"/>
        <charset val="238"/>
        <scheme val="minor"/>
      </rPr>
      <t xml:space="preserve">: </t>
    </r>
    <r>
      <rPr>
        <sz val="11"/>
        <rFont val="Calibri"/>
        <family val="2"/>
        <charset val="238"/>
        <scheme val="minor"/>
      </rPr>
      <t xml:space="preserve">Žádný stres, formulář Vám opět ukáže, v čem je chyba. </t>
    </r>
  </si>
  <si>
    <t>Jakmile bude vše vyplněné správně, název fakturační skupiny bude možné použít v záložce s převáděnými službami</t>
  </si>
  <si>
    <t>Záložka Převáděné služby</t>
  </si>
  <si>
    <t>Začtněte vyplněním převáděného čísla</t>
  </si>
  <si>
    <r>
      <rPr>
        <b/>
        <sz val="11"/>
        <color theme="4"/>
        <rFont val="Calibri"/>
        <family val="2"/>
        <charset val="238"/>
        <scheme val="minor"/>
      </rPr>
      <t>Tip</t>
    </r>
    <r>
      <rPr>
        <sz val="11"/>
        <color theme="4"/>
        <rFont val="Calibri"/>
        <family val="2"/>
        <charset val="238"/>
        <scheme val="minor"/>
      </rPr>
      <t xml:space="preserve">: </t>
    </r>
    <r>
      <rPr>
        <sz val="11"/>
        <rFont val="Calibri"/>
        <family val="2"/>
        <charset val="238"/>
        <scheme val="minor"/>
      </rPr>
      <t>Co řádka, to jedna převáděná služba, pokud mají mít služby stejné nastavení, můžete řádky klidně rozkopírovat</t>
    </r>
  </si>
  <si>
    <t>Formulář Vás opět navede, která políčka jsou povinná.</t>
  </si>
  <si>
    <r>
      <rPr>
        <b/>
        <sz val="11"/>
        <color theme="4"/>
        <rFont val="Calibri"/>
        <family val="2"/>
        <charset val="238"/>
        <scheme val="minor"/>
      </rPr>
      <t>Tip</t>
    </r>
    <r>
      <rPr>
        <sz val="11"/>
        <color theme="4"/>
        <rFont val="Calibri"/>
        <family val="2"/>
        <charset val="238"/>
        <scheme val="minor"/>
      </rPr>
      <t xml:space="preserve">: </t>
    </r>
    <r>
      <rPr>
        <sz val="11"/>
        <rFont val="Calibri"/>
        <family val="2"/>
        <charset val="238"/>
        <scheme val="minor"/>
      </rPr>
      <t>Pokud nevyplníte povinná pole, tak Vám nebude fungovat tisk přes tlačítko a formulář Vám bohužel budeme muset vrátit k opravě.</t>
    </r>
  </si>
  <si>
    <r>
      <rPr>
        <b/>
        <sz val="11"/>
        <color theme="4"/>
        <rFont val="Calibri"/>
        <family val="2"/>
        <charset val="238"/>
        <scheme val="minor"/>
      </rPr>
      <t>Tip</t>
    </r>
    <r>
      <rPr>
        <b/>
        <sz val="11"/>
        <color theme="1"/>
        <rFont val="Calibri"/>
        <family val="2"/>
        <charset val="238"/>
        <scheme val="minor"/>
      </rPr>
      <t>:</t>
    </r>
    <r>
      <rPr>
        <sz val="11"/>
        <color theme="1"/>
        <rFont val="Calibri"/>
        <family val="2"/>
        <scheme val="minor"/>
      </rPr>
      <t xml:space="preserve"> Kolonky napovídají, v jakém formátu je třeba údaj vyplnit. </t>
    </r>
  </si>
  <si>
    <t>V některých případech je možné hodnoty vybrat ze seznamu (Státní příslušnost, typ dokladu)</t>
  </si>
  <si>
    <t>DOHODA O UKONČENÍ ÚČASTNICKÉ SMLOUVY</t>
  </si>
  <si>
    <t>ÚČASTNICKÁ SMLOUVA – SMLUVNÍ UJEDNÁNÍ</t>
  </si>
  <si>
    <t>ZPRACOVÁNÍM</t>
  </si>
  <si>
    <t>OSOBNÍCH</t>
  </si>
  <si>
    <t>MARKETING,</t>
  </si>
  <si>
    <t>ZASÍLÁNÍ</t>
  </si>
  <si>
    <t>OBCHODNÍCH</t>
  </si>
  <si>
    <t>SDĚLENÍ</t>
  </si>
  <si>
    <t>SOUHLAS  SE</t>
  </si>
  <si>
    <t xml:space="preserve">  Dne:    </t>
  </si>
  <si>
    <t>ÚDAJŮ,</t>
  </si>
  <si>
    <t xml:space="preserve"> PŘÍMÝ</t>
  </si>
  <si>
    <t>Tato tlačítka se netisknou, slouží pouze k ovládání dokumentu.</t>
  </si>
  <si>
    <t>Příjmení (FO)*</t>
  </si>
  <si>
    <t>Jméno (FO)*</t>
  </si>
  <si>
    <t>Autorizace účastníka*</t>
  </si>
  <si>
    <t>Datum narození (FO)*</t>
  </si>
  <si>
    <t>Právní subjektivita*</t>
  </si>
  <si>
    <t>Jméno*</t>
  </si>
  <si>
    <t>Příjmení*</t>
  </si>
  <si>
    <t>Ulice*</t>
  </si>
  <si>
    <t>Město*</t>
  </si>
  <si>
    <t>PSČ*</t>
  </si>
  <si>
    <t>Státní příslušnost* (FO)</t>
  </si>
  <si>
    <r>
      <t>RČ/datum narození</t>
    </r>
    <r>
      <rPr>
        <sz val="9"/>
        <rFont val="Arial"/>
        <family val="2"/>
        <charset val="238"/>
      </rPr>
      <t>* (FO)</t>
    </r>
  </si>
  <si>
    <t>Doklad 2 - typ (FO)</t>
  </si>
  <si>
    <t>Doklad 2 - číslo (FO)</t>
  </si>
  <si>
    <t>Doklad 2 - exspirace (FO)</t>
  </si>
  <si>
    <t>Doklad 1 - typ* (FO)</t>
  </si>
  <si>
    <t>Doklad 1 - číslo* (FO)</t>
  </si>
  <si>
    <t>Doklad 1 - exspirace* (FO)</t>
  </si>
  <si>
    <t>zajemceZAS_prijmeni</t>
  </si>
  <si>
    <t>ucastnik_prijmeni</t>
  </si>
  <si>
    <t>ucastnikZAS_prijmeni</t>
  </si>
  <si>
    <t>zajemce_prijmeni</t>
  </si>
  <si>
    <r>
      <rPr>
        <b/>
        <sz val="11"/>
        <color theme="4"/>
        <rFont val="Calibri"/>
        <family val="2"/>
        <charset val="238"/>
        <scheme val="minor"/>
      </rPr>
      <t>Tip</t>
    </r>
    <r>
      <rPr>
        <sz val="11"/>
        <color theme="1"/>
        <rFont val="Calibri"/>
        <family val="2"/>
        <scheme val="minor"/>
      </rPr>
      <t>: Jsou označená *, liší se však podle zvolené právní subjektivity. Formulář Vám tedy bude napovídat.</t>
    </r>
  </si>
  <si>
    <r>
      <rPr>
        <b/>
        <sz val="11"/>
        <color theme="4"/>
        <rFont val="Calibri"/>
        <family val="2"/>
        <charset val="238"/>
        <scheme val="minor"/>
      </rPr>
      <t>Tip</t>
    </r>
    <r>
      <rPr>
        <b/>
        <sz val="11"/>
        <color theme="1"/>
        <rFont val="Calibri"/>
        <family val="2"/>
        <charset val="238"/>
        <scheme val="minor"/>
      </rPr>
      <t>:</t>
    </r>
    <r>
      <rPr>
        <sz val="11"/>
        <color theme="1"/>
        <rFont val="Calibri"/>
        <family val="2"/>
        <scheme val="minor"/>
      </rPr>
      <t xml:space="preserve"> Kolonka se je nyní předvyplněna na podporovanou hodnotu. Prosím neměňte ji. </t>
    </r>
  </si>
  <si>
    <t>Jakmile začne online autorizace fungovat, dáme Vám vědět.</t>
  </si>
  <si>
    <t>Portál Můj T-mobile</t>
  </si>
  <si>
    <t>První písmeno názvu tarifu</t>
  </si>
  <si>
    <t>M</t>
  </si>
  <si>
    <t>HFyzická osoba podnikatel</t>
  </si>
  <si>
    <t>IFyzická osoba podnikatel</t>
  </si>
  <si>
    <t>MFyzická osoba podnikatel</t>
  </si>
  <si>
    <t>NFyzická osoba podnikatel</t>
  </si>
  <si>
    <t>PFyzická osoba podnikatel</t>
  </si>
  <si>
    <t>TFyzická osoba podnikatel</t>
  </si>
  <si>
    <t>HPrávnická osoba</t>
  </si>
  <si>
    <t>IPrávnická osoba</t>
  </si>
  <si>
    <t>MPrávnická osoba</t>
  </si>
  <si>
    <t>NPrávnická osoba</t>
  </si>
  <si>
    <t>PPrávnická osoba</t>
  </si>
  <si>
    <t>TPrávnická osoba</t>
  </si>
  <si>
    <t>HFyzická osoba</t>
  </si>
  <si>
    <t>MFyzická osoba</t>
  </si>
  <si>
    <t>SFyzická osoba</t>
  </si>
  <si>
    <t>TFyzická osoba</t>
  </si>
  <si>
    <t>800 73 73 73</t>
  </si>
  <si>
    <t>/</t>
  </si>
  <si>
    <t>Doklad 1 - typ</t>
  </si>
  <si>
    <t>Doklad 1 - číslo</t>
  </si>
  <si>
    <t>Doklad 1 - exspirace</t>
  </si>
  <si>
    <t>Doklad 1 - typ (FO)</t>
  </si>
  <si>
    <t>Doklad 1 - číslo (FO)</t>
  </si>
  <si>
    <t>Doklad 1 - exspirace (FO)</t>
  </si>
  <si>
    <r>
      <t>Převáděné telefonní číslo</t>
    </r>
    <r>
      <rPr>
        <sz val="8"/>
        <rFont val="Calibri"/>
        <family val="2"/>
        <scheme val="minor"/>
      </rPr>
      <t> </t>
    </r>
    <r>
      <rPr>
        <b/>
        <sz val="8"/>
        <rFont val="Arial"/>
        <family val="2"/>
      </rPr>
      <t xml:space="preserve"> </t>
    </r>
    <r>
      <rPr>
        <vertAlign val="superscript"/>
        <sz val="8"/>
        <rFont val="Arial"/>
        <family val="2"/>
      </rPr>
      <t>1)</t>
    </r>
    <r>
      <rPr>
        <vertAlign val="superscript"/>
        <sz val="8"/>
        <color rgb="FFFF0000"/>
        <rFont val="Arial"/>
        <family val="2"/>
      </rPr>
      <t xml:space="preserve"> </t>
    </r>
    <r>
      <rPr>
        <b/>
        <sz val="8"/>
        <color rgb="FFFF0000"/>
        <rFont val="Arial"/>
        <family val="2"/>
        <charset val="238"/>
      </rPr>
      <t>*</t>
    </r>
  </si>
  <si>
    <t>Státní příslušnost (FO)</t>
  </si>
  <si>
    <t>PSČ</t>
  </si>
  <si>
    <t>Město</t>
  </si>
  <si>
    <r>
      <t>č.p</t>
    </r>
    <r>
      <rPr>
        <sz val="9"/>
        <rFont val="Calibri"/>
        <family val="2"/>
        <scheme val="minor"/>
      </rPr>
      <t> .</t>
    </r>
    <r>
      <rPr>
        <sz val="9"/>
        <rFont val="Arial"/>
        <family val="2"/>
      </rPr>
      <t xml:space="preserve"> / č.o. </t>
    </r>
  </si>
  <si>
    <t>Ulice</t>
  </si>
  <si>
    <r>
      <t xml:space="preserve">Termín převodu účastnické smlouvy </t>
    </r>
    <r>
      <rPr>
        <b/>
        <vertAlign val="superscript"/>
        <sz val="8"/>
        <rFont val="Arial"/>
        <family val="2"/>
        <charset val="238"/>
      </rPr>
      <t>5)</t>
    </r>
  </si>
  <si>
    <r>
      <t xml:space="preserve">Roamingový tarif </t>
    </r>
    <r>
      <rPr>
        <vertAlign val="superscript"/>
        <sz val="8"/>
        <rFont val="Arial"/>
        <family val="2"/>
        <charset val="238"/>
      </rPr>
      <t>6</t>
    </r>
  </si>
  <si>
    <r>
      <t xml:space="preserve">EU regulace </t>
    </r>
    <r>
      <rPr>
        <vertAlign val="superscript"/>
        <sz val="8"/>
        <rFont val="Arial"/>
        <family val="2"/>
        <charset val="238"/>
      </rPr>
      <t>7)</t>
    </r>
  </si>
  <si>
    <r>
      <t xml:space="preserve">Fakturační skupina </t>
    </r>
    <r>
      <rPr>
        <vertAlign val="superscript"/>
        <sz val="8"/>
        <rFont val="Arial"/>
        <family val="2"/>
      </rPr>
      <t>8)</t>
    </r>
  </si>
  <si>
    <r>
      <t xml:space="preserve">Podrobnosti k Fakturační skupině </t>
    </r>
    <r>
      <rPr>
        <vertAlign val="superscript"/>
        <sz val="8"/>
        <rFont val="Arial"/>
        <family val="2"/>
      </rPr>
      <t>9)</t>
    </r>
    <r>
      <rPr>
        <b/>
        <vertAlign val="superscript"/>
        <sz val="8"/>
        <color rgb="FFFF0000"/>
        <rFont val="Arial"/>
        <family val="2"/>
      </rPr>
      <t xml:space="preserve"> </t>
    </r>
    <r>
      <rPr>
        <b/>
        <sz val="8"/>
        <color rgb="FFFF0000"/>
        <rFont val="Arial"/>
        <family val="2"/>
      </rPr>
      <t>*</t>
    </r>
    <r>
      <rPr>
        <sz val="8"/>
        <color rgb="FFFF0000"/>
        <rFont val="Calibri"/>
        <family val="2"/>
        <scheme val="minor"/>
      </rPr>
      <t> </t>
    </r>
  </si>
  <si>
    <r>
      <t xml:space="preserve">Datové roam. Zvýhodnění </t>
    </r>
    <r>
      <rPr>
        <sz val="8"/>
        <rFont val="Calibri"/>
        <family val="2"/>
        <scheme val="minor"/>
      </rPr>
      <t> </t>
    </r>
    <r>
      <rPr>
        <vertAlign val="superscript"/>
        <sz val="8"/>
        <rFont val="Arial"/>
        <family val="2"/>
      </rPr>
      <t>10)</t>
    </r>
  </si>
  <si>
    <r>
      <t xml:space="preserve">Data roaming limit </t>
    </r>
    <r>
      <rPr>
        <vertAlign val="superscript"/>
        <sz val="8"/>
        <rFont val="Arial"/>
        <family val="2"/>
      </rPr>
      <t>11)</t>
    </r>
  </si>
  <si>
    <r>
      <t xml:space="preserve">Povolení datových služeb </t>
    </r>
    <r>
      <rPr>
        <vertAlign val="superscript"/>
        <sz val="8"/>
        <rFont val="Arial"/>
        <family val="2"/>
      </rPr>
      <t>12)</t>
    </r>
  </si>
  <si>
    <r>
      <t xml:space="preserve">Datové tarifní zvýhodnění </t>
    </r>
    <r>
      <rPr>
        <vertAlign val="superscript"/>
        <sz val="8"/>
        <rFont val="Arial"/>
        <family val="2"/>
      </rPr>
      <t>13)</t>
    </r>
  </si>
  <si>
    <r>
      <t>Povolení navýšení dat. limitu</t>
    </r>
    <r>
      <rPr>
        <vertAlign val="superscript"/>
        <sz val="8"/>
        <rFont val="Arial"/>
        <family val="2"/>
      </rPr>
      <t>14)</t>
    </r>
  </si>
  <si>
    <r>
      <t xml:space="preserve">Podrobný výpis služeb </t>
    </r>
    <r>
      <rPr>
        <vertAlign val="superscript"/>
        <sz val="8"/>
        <rFont val="Arial"/>
        <family val="2"/>
      </rPr>
      <t>15)</t>
    </r>
  </si>
  <si>
    <r>
      <t xml:space="preserve">Blokovat Mez. hovory </t>
    </r>
    <r>
      <rPr>
        <vertAlign val="superscript"/>
        <sz val="8"/>
        <rFont val="Arial"/>
        <family val="2"/>
      </rPr>
      <t>16)</t>
    </r>
  </si>
  <si>
    <r>
      <t xml:space="preserve">Multimediální zprávy (MMS) </t>
    </r>
    <r>
      <rPr>
        <vertAlign val="superscript"/>
        <sz val="8"/>
        <rFont val="Arial"/>
        <family val="2"/>
      </rPr>
      <t>17)</t>
    </r>
  </si>
  <si>
    <r>
      <t xml:space="preserve">Souhlas s audiotex a Premium SMS </t>
    </r>
    <r>
      <rPr>
        <vertAlign val="superscript"/>
        <sz val="8"/>
        <rFont val="Arial"/>
        <family val="2"/>
      </rPr>
      <t>18)</t>
    </r>
  </si>
  <si>
    <r>
      <t xml:space="preserve">Souhlas s DMS a SMS platbou </t>
    </r>
    <r>
      <rPr>
        <vertAlign val="superscript"/>
        <sz val="8"/>
        <rFont val="Arial"/>
        <family val="2"/>
      </rPr>
      <t>19)</t>
    </r>
  </si>
  <si>
    <r>
      <t>Souhlas s m-platbou</t>
    </r>
    <r>
      <rPr>
        <b/>
        <vertAlign val="superscript"/>
        <sz val="8"/>
        <rFont val="Arial"/>
        <family val="2"/>
      </rPr>
      <t xml:space="preserve"> </t>
    </r>
    <r>
      <rPr>
        <vertAlign val="superscript"/>
        <sz val="8"/>
        <rFont val="Arial"/>
        <family val="2"/>
      </rPr>
      <t>20)</t>
    </r>
  </si>
  <si>
    <r>
      <t xml:space="preserve">Downloads </t>
    </r>
    <r>
      <rPr>
        <vertAlign val="superscript"/>
        <sz val="8"/>
        <rFont val="Arial"/>
        <family val="2"/>
      </rPr>
      <t>21)</t>
    </r>
  </si>
  <si>
    <r>
      <t xml:space="preserve">Typ Záznamové služby </t>
    </r>
    <r>
      <rPr>
        <vertAlign val="superscript"/>
        <sz val="8"/>
        <rFont val="Arial"/>
        <family val="2"/>
      </rPr>
      <t>22)</t>
    </r>
  </si>
  <si>
    <r>
      <t xml:space="preserve">Heslo pro blokování </t>
    </r>
    <r>
      <rPr>
        <b/>
        <vertAlign val="superscript"/>
        <sz val="8"/>
        <rFont val="Arial"/>
        <family val="2"/>
      </rPr>
      <t xml:space="preserve">(čtyřmístné číslo) </t>
    </r>
    <r>
      <rPr>
        <vertAlign val="superscript"/>
        <sz val="8"/>
        <rFont val="Arial"/>
        <family val="2"/>
      </rPr>
      <t>23)</t>
    </r>
    <r>
      <rPr>
        <vertAlign val="superscript"/>
        <sz val="8"/>
        <color rgb="FFFF0000"/>
        <rFont val="Arial"/>
        <family val="2"/>
        <charset val="238"/>
      </rPr>
      <t xml:space="preserve"> *</t>
    </r>
  </si>
  <si>
    <t>SFyzická osoba podnikatel</t>
  </si>
  <si>
    <r>
      <t xml:space="preserve">Název fakturační skupiny </t>
    </r>
    <r>
      <rPr>
        <vertAlign val="superscript"/>
        <sz val="8"/>
        <color theme="1"/>
        <rFont val="Arial"/>
        <family val="2"/>
      </rPr>
      <t xml:space="preserve">1) </t>
    </r>
    <r>
      <rPr>
        <b/>
        <vertAlign val="superscript"/>
        <sz val="8"/>
        <color rgb="FFFF0000"/>
        <rFont val="Arial"/>
        <family val="2"/>
      </rPr>
      <t>*</t>
    </r>
  </si>
  <si>
    <r>
      <t>Jméno/kontakt</t>
    </r>
    <r>
      <rPr>
        <vertAlign val="superscript"/>
        <sz val="8"/>
        <color theme="1"/>
        <rFont val="Arial"/>
        <family val="2"/>
      </rPr>
      <t xml:space="preserve"> 2) </t>
    </r>
    <r>
      <rPr>
        <vertAlign val="superscript"/>
        <sz val="8"/>
        <color rgb="FFFF0000"/>
        <rFont val="Arial"/>
        <family val="2"/>
      </rPr>
      <t>*</t>
    </r>
  </si>
  <si>
    <r>
      <t>Příjmení/Firma</t>
    </r>
    <r>
      <rPr>
        <vertAlign val="superscript"/>
        <sz val="8"/>
        <color theme="1"/>
        <rFont val="Arial"/>
        <family val="2"/>
      </rPr>
      <t xml:space="preserve"> 3)</t>
    </r>
    <r>
      <rPr>
        <b/>
        <sz val="8"/>
        <color rgb="FFFF0000"/>
        <rFont val="Arial"/>
        <family val="2"/>
      </rPr>
      <t>*</t>
    </r>
  </si>
  <si>
    <r>
      <t>Ulice</t>
    </r>
    <r>
      <rPr>
        <vertAlign val="superscript"/>
        <sz val="8"/>
        <color theme="1"/>
        <rFont val="Arial"/>
        <family val="2"/>
      </rPr>
      <t xml:space="preserve"> 4)</t>
    </r>
    <r>
      <rPr>
        <b/>
        <sz val="8"/>
        <color rgb="FFFF0000"/>
        <rFont val="Arial"/>
        <family val="2"/>
      </rPr>
      <t>*</t>
    </r>
  </si>
  <si>
    <r>
      <t>číslo popisné</t>
    </r>
    <r>
      <rPr>
        <vertAlign val="superscript"/>
        <sz val="8"/>
        <color theme="1"/>
        <rFont val="Arial"/>
        <family val="2"/>
      </rPr>
      <t xml:space="preserve"> 5) </t>
    </r>
    <r>
      <rPr>
        <b/>
        <sz val="8"/>
        <color rgb="FFFF0000"/>
        <rFont val="Arial"/>
        <family val="2"/>
      </rPr>
      <t>*</t>
    </r>
  </si>
  <si>
    <r>
      <t xml:space="preserve">číslo orientační </t>
    </r>
    <r>
      <rPr>
        <vertAlign val="superscript"/>
        <sz val="8"/>
        <color theme="1"/>
        <rFont val="Arial"/>
        <family val="2"/>
      </rPr>
      <t>6)</t>
    </r>
  </si>
  <si>
    <r>
      <t>Město</t>
    </r>
    <r>
      <rPr>
        <vertAlign val="superscript"/>
        <sz val="8"/>
        <color theme="1"/>
        <rFont val="Arial"/>
        <family val="2"/>
      </rPr>
      <t xml:space="preserve"> 7) </t>
    </r>
    <r>
      <rPr>
        <b/>
        <sz val="8"/>
        <color rgb="FFFF0000"/>
        <rFont val="Arial"/>
        <family val="2"/>
      </rPr>
      <t>*</t>
    </r>
  </si>
  <si>
    <r>
      <t xml:space="preserve">PSČ </t>
    </r>
    <r>
      <rPr>
        <vertAlign val="superscript"/>
        <sz val="8"/>
        <color theme="1"/>
        <rFont val="Arial"/>
        <family val="2"/>
      </rPr>
      <t xml:space="preserve">8) </t>
    </r>
    <r>
      <rPr>
        <b/>
        <sz val="8"/>
        <color rgb="FFFF0000"/>
        <rFont val="Arial"/>
        <family val="2"/>
      </rPr>
      <t>*</t>
    </r>
  </si>
  <si>
    <r>
      <t>Způsob úhrady</t>
    </r>
    <r>
      <rPr>
        <vertAlign val="superscript"/>
        <sz val="8"/>
        <color theme="1"/>
        <rFont val="Arial"/>
        <family val="2"/>
      </rPr>
      <t xml:space="preserve"> 9) </t>
    </r>
    <r>
      <rPr>
        <b/>
        <sz val="8"/>
        <color rgb="FFFF0000"/>
        <rFont val="Arial"/>
        <family val="2"/>
      </rPr>
      <t>*</t>
    </r>
  </si>
  <si>
    <r>
      <t xml:space="preserve">Číslo účtu (předčíslí / číslo) </t>
    </r>
    <r>
      <rPr>
        <vertAlign val="superscript"/>
        <sz val="8"/>
        <color theme="1"/>
        <rFont val="Arial"/>
        <family val="2"/>
      </rPr>
      <t>10) *</t>
    </r>
  </si>
  <si>
    <r>
      <t xml:space="preserve">Kód banky </t>
    </r>
    <r>
      <rPr>
        <vertAlign val="superscript"/>
        <sz val="8"/>
        <color theme="1"/>
        <rFont val="Arial"/>
        <family val="2"/>
      </rPr>
      <t>11) *</t>
    </r>
  </si>
  <si>
    <r>
      <t xml:space="preserve">Limit </t>
    </r>
    <r>
      <rPr>
        <vertAlign val="superscript"/>
        <sz val="8"/>
        <color theme="1"/>
        <rFont val="Arial"/>
        <family val="2"/>
      </rPr>
      <t>12) *</t>
    </r>
  </si>
  <si>
    <t>Vyplňte pouze v případě potřeby vytvořit NOVOU fakturační skupinu pro převáděné  účastnické smlouvy</t>
  </si>
  <si>
    <r>
      <t>Vyberte právní subjektivitu zájemce a účastníka v příslušné sekci pomocí přepínacího tlačítka.</t>
    </r>
    <r>
      <rPr>
        <b/>
        <sz val="11"/>
        <color rgb="FFFF0000"/>
        <rFont val="Calibri"/>
        <family val="2"/>
        <charset val="238"/>
        <scheme val="minor"/>
      </rPr>
      <t>Těmti volbami začněte vyplňovat formulář, aby se Vám nabídly správné tarify.</t>
    </r>
  </si>
  <si>
    <t xml:space="preserve">PODPISY      </t>
  </si>
  <si>
    <t>Tarif 9 Pro Firmu</t>
  </si>
  <si>
    <t>Tarif 9 Pro Firmu bez závazku</t>
  </si>
  <si>
    <t>Tarif 10 Pro Firmu</t>
  </si>
  <si>
    <t>Tarif 10 Pro Firmu bez závazku</t>
  </si>
  <si>
    <t>8 GB</t>
  </si>
  <si>
    <t>14 GB</t>
  </si>
  <si>
    <t>22 GB</t>
  </si>
  <si>
    <t>Můj Student 100+</t>
  </si>
  <si>
    <t>Můj Student M</t>
  </si>
  <si>
    <t>6 GB</t>
  </si>
  <si>
    <t>15 GB</t>
  </si>
  <si>
    <t>19 GB</t>
  </si>
  <si>
    <t>ANO-bez vyúčt.</t>
  </si>
  <si>
    <t>ANO-včetně vyúčt.</t>
  </si>
  <si>
    <t>Datum narození</t>
  </si>
  <si>
    <t>Obch.zástupce, jméno</t>
  </si>
  <si>
    <t>Obch.zástupce, příjmení</t>
  </si>
  <si>
    <t>0123</t>
  </si>
  <si>
    <t>0000</t>
  </si>
  <si>
    <t>CFyzická osoba</t>
  </si>
  <si>
    <t>C</t>
  </si>
  <si>
    <t>CFyzická osoba podnikatel</t>
  </si>
  <si>
    <t>Chytré auto</t>
  </si>
  <si>
    <t>Chytré auto bez závazku</t>
  </si>
  <si>
    <t>Chytré auto WiFi standard</t>
  </si>
  <si>
    <t>Chytré auto WiFi standard bez závazku</t>
  </si>
  <si>
    <t>Chytré auto WiFi premium</t>
  </si>
  <si>
    <t>Chytré auto WiFi premium bez závazku</t>
  </si>
  <si>
    <t>CPrávnická osoba</t>
  </si>
  <si>
    <t>formulář verze 1.1, platný od 13.12.2021</t>
  </si>
  <si>
    <r>
      <t xml:space="preserve">Rodné číslo pro tarif Student </t>
    </r>
    <r>
      <rPr>
        <b/>
        <vertAlign val="superscript"/>
        <sz val="8"/>
        <rFont val="Arial"/>
        <family val="2"/>
      </rPr>
      <t xml:space="preserve">3) </t>
    </r>
  </si>
  <si>
    <r>
      <t xml:space="preserve">Sleva z Programu Magenta 1 </t>
    </r>
    <r>
      <rPr>
        <vertAlign val="superscript"/>
        <sz val="8"/>
        <rFont val="Arial"/>
        <family val="2"/>
      </rPr>
      <t>4)</t>
    </r>
  </si>
  <si>
    <t>B</t>
  </si>
  <si>
    <t>1 GB Plus</t>
  </si>
  <si>
    <t>1 GB Plus s výhodou</t>
  </si>
  <si>
    <t>D</t>
  </si>
  <si>
    <t>12 GB Plus</t>
  </si>
  <si>
    <t>12 GB Plus s výhodou</t>
  </si>
  <si>
    <t>3 GB Plus</t>
  </si>
  <si>
    <t>3 GB Plus s výhodou</t>
  </si>
  <si>
    <t>4 GB Plus</t>
  </si>
  <si>
    <t>4 GB Plus s výhodou</t>
  </si>
  <si>
    <t>5 GB Plus</t>
  </si>
  <si>
    <t>5 GB Plus s výhodou</t>
  </si>
  <si>
    <t>6 GB Plus</t>
  </si>
  <si>
    <t>6 GB Plus s výhodou</t>
  </si>
  <si>
    <t>8 GB Plus</t>
  </si>
  <si>
    <t>8 GB Plus s výhodou</t>
  </si>
  <si>
    <t>Data 10 GB Plus</t>
  </si>
  <si>
    <t>Data 10 GB Plus s výhodou</t>
  </si>
  <si>
    <t>Data 4 GB Plus</t>
  </si>
  <si>
    <t>Data 4 GB Plus s výhodou</t>
  </si>
  <si>
    <t>Data neomezeně</t>
  </si>
  <si>
    <t>Data neomezeně 5G</t>
  </si>
  <si>
    <t>Data neomezeně 5G s výhodou</t>
  </si>
  <si>
    <t>Data neomezeně s výhodou</t>
  </si>
  <si>
    <t>Internet 10 GB</t>
  </si>
  <si>
    <t>Internet 10 GB s výhodou</t>
  </si>
  <si>
    <t>Internet 4 GB</t>
  </si>
  <si>
    <t>Internet 4 GB s výhodou</t>
  </si>
  <si>
    <t>Internet 6 GB </t>
  </si>
  <si>
    <t>Internet 6 GB  s výhodou</t>
  </si>
  <si>
    <t>Internet neomezeně</t>
  </si>
  <si>
    <t>Internet neomezeně 5G</t>
  </si>
  <si>
    <t>Internet neomezeně 5G s výhodou</t>
  </si>
  <si>
    <t>Internet neomezeně s výhodou</t>
  </si>
  <si>
    <t>Mobilní Internet 1 Pro Firmu</t>
  </si>
  <si>
    <t>Mobilní Internet 1 Pro Firmu bez závazku</t>
  </si>
  <si>
    <t>Mobilní Internet 2 Pro Firmu</t>
  </si>
  <si>
    <t>Mobilní Internet 2 Pro Firmu bez závazku</t>
  </si>
  <si>
    <t>Mobilní Internet 3 Pro Firmu</t>
  </si>
  <si>
    <t>Mobilní Internet 3 Pro Firmu bez závazku</t>
  </si>
  <si>
    <t>Mobilní Internet 4 Pro Firmu</t>
  </si>
  <si>
    <t>Mobilní Internet 4 Pro Firmu bez závazku</t>
  </si>
  <si>
    <t>Mobilní Internet 5 Pro Firmu</t>
  </si>
  <si>
    <t>Mobilní Internet 5 Pro Firmu bez závazku</t>
  </si>
  <si>
    <t>Mobilní Internet 6 Pro Firmu</t>
  </si>
  <si>
    <t>Mobilní Internet 6 Pro Firmu bez závazku</t>
  </si>
  <si>
    <t>Neomezeně 5G L</t>
  </si>
  <si>
    <t>Neomezeně 5G L s výhodou</t>
  </si>
  <si>
    <t>Neomezeně 5G XL</t>
  </si>
  <si>
    <t>Neomezeně 5G XL business</t>
  </si>
  <si>
    <t>Neomezeně 5G XL business s výhodou</t>
  </si>
  <si>
    <t>Neomezeně 5G XL s výhodou</t>
  </si>
  <si>
    <t>Neomezeně 5G XXL</t>
  </si>
  <si>
    <t>Neomezeně 5G XXL s výhodou</t>
  </si>
  <si>
    <t>Neomezeně XL</t>
  </si>
  <si>
    <t>Neomezeně XL s výhodou</t>
  </si>
  <si>
    <t>Neomezeně XXL</t>
  </si>
  <si>
    <t>Neomezeně XXL s výhodou</t>
  </si>
  <si>
    <t>Start</t>
  </si>
  <si>
    <t>Start 150</t>
  </si>
  <si>
    <t>Start 150 s výhodou</t>
  </si>
  <si>
    <t>Start 75</t>
  </si>
  <si>
    <t>Start 75 s výhodou</t>
  </si>
  <si>
    <t>Start s výhodou</t>
  </si>
  <si>
    <t>11 GB</t>
  </si>
  <si>
    <t>500 MB</t>
  </si>
  <si>
    <t>Můj svobodný tarif 100+</t>
  </si>
  <si>
    <t>Student Plus</t>
  </si>
  <si>
    <t>Student neomezeně</t>
  </si>
  <si>
    <t>BRS</t>
  </si>
  <si>
    <t>CRS</t>
  </si>
  <si>
    <t>DRS</t>
  </si>
  <si>
    <t>HRS</t>
  </si>
  <si>
    <t>IRS</t>
  </si>
  <si>
    <t>MRS</t>
  </si>
  <si>
    <t>NRS</t>
  </si>
  <si>
    <t>PRS</t>
  </si>
  <si>
    <t>SRS</t>
  </si>
  <si>
    <t>Tarif validace</t>
  </si>
  <si>
    <t>BFyzická osoba podnikatel</t>
  </si>
  <si>
    <t>DFyzická osoba podnikatel</t>
  </si>
  <si>
    <t>BFyzická osoba</t>
  </si>
  <si>
    <t>DFyzická osoba</t>
  </si>
  <si>
    <t>IFyzická osoba</t>
  </si>
  <si>
    <t>NFyzická osoba</t>
  </si>
  <si>
    <t>BPrávnická osoba</t>
  </si>
  <si>
    <t>DPrávnická osoba</t>
  </si>
  <si>
    <t>SPrávnická osoba</t>
  </si>
  <si>
    <t>Volba oprávnění k administraci změn 26)</t>
  </si>
  <si>
    <t>Standardní</t>
  </si>
  <si>
    <t>Omezené</t>
  </si>
  <si>
    <r>
      <t xml:space="preserve">Volba oprávnění k administraci změn </t>
    </r>
    <r>
      <rPr>
        <vertAlign val="superscript"/>
        <sz val="7"/>
        <rFont val="Arial"/>
        <family val="2"/>
      </rPr>
      <t>24)</t>
    </r>
  </si>
  <si>
    <r>
      <rPr>
        <b/>
        <sz val="9"/>
        <color rgb="FF000000"/>
        <rFont val="Arial"/>
        <family val="2"/>
        <charset val="238"/>
      </rPr>
      <t>IČO*</t>
    </r>
    <r>
      <rPr>
        <sz val="9"/>
        <color indexed="8"/>
        <rFont val="Arial"/>
        <family val="2"/>
        <charset val="238"/>
      </rPr>
      <t xml:space="preserve"> </t>
    </r>
    <r>
      <rPr>
        <sz val="9"/>
        <color indexed="8"/>
        <rFont val="Arial"/>
        <family val="2"/>
      </rPr>
      <t>/ DIČ</t>
    </r>
  </si>
  <si>
    <r>
      <rPr>
        <b/>
        <sz val="9"/>
        <rFont val="Arial"/>
        <family val="2"/>
      </rPr>
      <t>č.p</t>
    </r>
    <r>
      <rPr>
        <b/>
        <sz val="9"/>
        <rFont val="Calibri"/>
        <family val="2"/>
        <scheme val="minor"/>
      </rPr>
      <t> </t>
    </r>
    <r>
      <rPr>
        <b/>
        <sz val="9"/>
        <rFont val="Arial"/>
        <family val="2"/>
      </rPr>
      <t>.*</t>
    </r>
    <r>
      <rPr>
        <sz val="9"/>
        <rFont val="Arial"/>
        <family val="2"/>
        <charset val="238"/>
      </rPr>
      <t xml:space="preserve">/č.o. </t>
    </r>
  </si>
  <si>
    <r>
      <t xml:space="preserve">Typ Vyúčtování služeb </t>
    </r>
    <r>
      <rPr>
        <vertAlign val="superscript"/>
        <sz val="8"/>
        <color theme="1"/>
        <rFont val="Arial"/>
        <family val="2"/>
      </rPr>
      <t>13)</t>
    </r>
    <r>
      <rPr>
        <vertAlign val="superscript"/>
        <sz val="8"/>
        <rFont val="Arial"/>
        <family val="2"/>
      </rPr>
      <t xml:space="preserve"> </t>
    </r>
  </si>
  <si>
    <r>
      <t xml:space="preserve">Notifikační e-mail </t>
    </r>
    <r>
      <rPr>
        <vertAlign val="superscript"/>
        <sz val="8"/>
        <color theme="1"/>
        <rFont val="Arial"/>
        <family val="2"/>
      </rPr>
      <t xml:space="preserve">14) </t>
    </r>
    <r>
      <rPr>
        <b/>
        <vertAlign val="superscript"/>
        <sz val="8"/>
        <color rgb="FFFF0000"/>
        <rFont val="Arial"/>
        <family val="2"/>
      </rPr>
      <t>*</t>
    </r>
  </si>
  <si>
    <r>
      <t xml:space="preserve">Notifikační telefonní číslo </t>
    </r>
    <r>
      <rPr>
        <vertAlign val="superscript"/>
        <sz val="8"/>
        <color theme="1"/>
        <rFont val="Arial"/>
        <family val="2"/>
      </rPr>
      <t xml:space="preserve">14) </t>
    </r>
  </si>
  <si>
    <r>
      <t xml:space="preserve">Zasílat notifikaci o vyúčtování </t>
    </r>
    <r>
      <rPr>
        <vertAlign val="superscript"/>
        <sz val="8"/>
        <color theme="1"/>
        <rFont val="Arial"/>
        <family val="2"/>
      </rPr>
      <t>14)</t>
    </r>
  </si>
  <si>
    <r>
      <t xml:space="preserve">Typ podrobného výpisu služeb  </t>
    </r>
    <r>
      <rPr>
        <vertAlign val="superscript"/>
        <sz val="8"/>
        <color theme="1"/>
        <rFont val="Arial"/>
        <family val="2"/>
      </rPr>
      <t>15)</t>
    </r>
  </si>
  <si>
    <r>
      <t xml:space="preserve">Souhlasím se zpracováním provozních a lokalizačních údajů pro marketingové účely třetích stran. </t>
    </r>
    <r>
      <rPr>
        <sz val="7"/>
        <rFont val="Arial"/>
        <family val="2"/>
        <charset val="238"/>
      </rPr>
      <t>Nabídka produktů a služeb našich obchodních partnerů podle toho, jak a kde využíváte ty naše, s cílem 
přizpůsobit nabídku na míru. Vaše osobní údaje zůstávají stále u nás, nepředáváme je obchodnímu partnerovi, jehož nabídku vám zprostředkujeme.</t>
    </r>
  </si>
  <si>
    <r>
      <t>Souhlasím se zpracováním provozních a lokalizačních údajů pro marketingové účely T-Mobile.</t>
    </r>
    <r>
      <rPr>
        <sz val="7"/>
        <rFont val="Arial"/>
        <family val="2"/>
        <charset val="238"/>
      </rPr>
      <t xml:space="preserve"> Dáme vám vědět v momentě, kdy budeme mít něco přesně pro vás. Na základě tohoto souhlasu vám budeme 
moct nabídnout produkt nebo službu dle vašich preferencí a požadavků. Jsou to např. nabídky bonusového kreditu nebo zvýhodněného volání a internetu podle toho, jak a kde využíváte své služby. Vždy se 
jedná pouze o naše portfolio. </t>
    </r>
  </si>
  <si>
    <t>TMCZ_TAKEOVER_RPA_VBA_04</t>
  </si>
  <si>
    <t>DS A 1 GB Nastálo</t>
  </si>
  <si>
    <t>DS A 2 GB Nastálo</t>
  </si>
  <si>
    <t>DS B 1 GB Nastálo</t>
  </si>
  <si>
    <t>DS C 1 GB Nastálo</t>
  </si>
  <si>
    <t>DS B 2 GB Nastálo</t>
  </si>
  <si>
    <t>DS C 2 GB Nastálo</t>
  </si>
  <si>
    <t>Next Start 1 GB</t>
  </si>
  <si>
    <t>Next 1 GB</t>
  </si>
  <si>
    <t>Next 5 GB</t>
  </si>
  <si>
    <t>Next 8 GB</t>
  </si>
  <si>
    <t>Next 12 GB</t>
  </si>
  <si>
    <t>Next neomezeně L</t>
  </si>
  <si>
    <t>Next neomezeně XL</t>
  </si>
  <si>
    <t>Next neomezeně 2XL</t>
  </si>
  <si>
    <t>Next neomezeně 3XL</t>
  </si>
  <si>
    <t>Next neomezeně 4XL</t>
  </si>
  <si>
    <t>Next neomezeně 5XL</t>
  </si>
  <si>
    <t>Next Data 5 GB</t>
  </si>
  <si>
    <t>Next internet 5 GB</t>
  </si>
  <si>
    <t>Next internet 12 GB</t>
  </si>
  <si>
    <t>Next internet neomezeně</t>
  </si>
  <si>
    <t>Next internet neomezeně XL</t>
  </si>
  <si>
    <t>Next Start 120</t>
  </si>
  <si>
    <t>Next Start 50</t>
  </si>
  <si>
    <t>Next 1 GB s výhodou</t>
  </si>
  <si>
    <t>Next 12 GB s výhodou</t>
  </si>
  <si>
    <t>Next 5 GB s výhodou</t>
  </si>
  <si>
    <t>Next 8 GB s výhodou</t>
  </si>
  <si>
    <t>Next Data 5 GB s výhodou</t>
  </si>
  <si>
    <t>Next internet 12 GB s výhodou</t>
  </si>
  <si>
    <t>Next internet 5 GB s výhodou</t>
  </si>
  <si>
    <t>Next internet neomezeně s výhodou</t>
  </si>
  <si>
    <t>Next internet neomezeně XL s výhodou</t>
  </si>
  <si>
    <t>Next neomezeně 2XL s výhodou</t>
  </si>
  <si>
    <t>Next neomezeně 3XL s výhodou</t>
  </si>
  <si>
    <t>Next neomezeně 4XL s výhodou</t>
  </si>
  <si>
    <t>Next neomezeně 5XL s výhodou</t>
  </si>
  <si>
    <t>Next neomezeně L s výhodou</t>
  </si>
  <si>
    <t>Next neomezeně XL s výhodou</t>
  </si>
  <si>
    <t>Next Start 1 GB s výhodou</t>
  </si>
  <si>
    <t>Next Start 120 s výhodou</t>
  </si>
  <si>
    <t>Next Start 50 s výhodou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</si>
</sst>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3">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alibri"/>
      <family val="2"/>
      <scheme val="minor"/>
    </font>
    <font>
      <sz val="9"/>
      <color theme="1"/>
      <name val="Arial"/>
      <family val="2"/>
    </font>
    <font>
      <vertAlign val="superscript"/>
      <sz val="9"/>
      <color theme="1"/>
      <name val="Arial"/>
      <family val="2"/>
    </font>
    <font>
      <sz val="9"/>
      <color rgb="FF231F20"/>
      <name val="Arial"/>
      <family val="2"/>
    </font>
    <font>
      <u/>
      <sz val="9"/>
      <color theme="10"/>
      <name val="Arial"/>
      <family val="2"/>
    </font>
    <font>
      <u/>
      <sz val="9"/>
      <color theme="10"/>
      <name val="Calibri"/>
      <family val="2"/>
      <scheme val="minor"/>
    </font>
    <font>
      <sz val="9"/>
      <color theme="1"/>
      <name val="Tele-GroteskEEUlt"/>
      <charset val="238"/>
    </font>
    <font>
      <sz val="9"/>
      <color rgb="FF231F20"/>
      <name val="Wingdings"/>
      <charset val="2"/>
    </font>
    <font>
      <sz val="8"/>
      <color theme="1"/>
      <name val="Arial"/>
      <family val="2"/>
    </font>
    <font>
      <sz val="7"/>
      <color theme="1"/>
      <name val="Arial"/>
      <family val="2"/>
    </font>
    <font>
      <b/>
      <sz val="7.5"/>
      <color theme="1"/>
      <name val="Arial"/>
      <family val="2"/>
    </font>
    <font>
      <sz val="8"/>
      <color theme="1"/>
      <name val="Calibri"/>
      <family val="2"/>
      <scheme val="minor"/>
    </font>
    <font>
      <sz val="7.5"/>
      <color theme="1"/>
      <name val="Arial"/>
      <family val="2"/>
    </font>
    <font>
      <sz val="10"/>
      <color theme="1"/>
      <name val="Calibri"/>
      <family val="2"/>
      <scheme val="minor"/>
    </font>
    <font>
      <b/>
      <sz val="10"/>
      <color theme="1"/>
      <name val="Calibri"/>
      <family val="2"/>
      <scheme val="minor"/>
    </font>
    <font>
      <b/>
      <sz val="9"/>
      <color theme="1"/>
      <name val="Arial"/>
      <family val="2"/>
    </font>
    <font>
      <b/>
      <sz val="9"/>
      <color rgb="FFFF0000"/>
      <name val="Arial"/>
      <family val="2"/>
    </font>
    <font>
      <b/>
      <vertAlign val="superscript"/>
      <sz val="9"/>
      <color theme="1"/>
      <name val="Arial"/>
      <family val="2"/>
    </font>
    <font>
      <b/>
      <sz val="11"/>
      <color theme="1"/>
      <name val="Calibri"/>
      <family val="2"/>
      <scheme val="minor"/>
    </font>
    <font>
      <sz val="11"/>
      <name val="Calibri"/>
      <family val="2"/>
      <scheme val="minor"/>
    </font>
    <font>
      <i/>
      <sz val="11"/>
      <color theme="1"/>
      <name val="Calibri"/>
      <family val="2"/>
      <scheme val="minor"/>
    </font>
    <font>
      <b/>
      <sz val="8"/>
      <color rgb="FFFF0000"/>
      <name val="Arial"/>
      <family val="2"/>
    </font>
    <font>
      <b/>
      <sz val="8"/>
      <name val="Arial"/>
      <family val="2"/>
    </font>
    <font>
      <sz val="8"/>
      <name val="Calibri"/>
      <family val="2"/>
      <scheme val="minor"/>
    </font>
    <font>
      <vertAlign val="superscript"/>
      <sz val="8"/>
      <name val="Arial"/>
      <family val="2"/>
    </font>
    <font>
      <b/>
      <vertAlign val="superscript"/>
      <sz val="8"/>
      <name val="Arial"/>
      <family val="2"/>
    </font>
    <font>
      <sz val="9"/>
      <name val="Arial Narrow"/>
      <family val="2"/>
    </font>
    <font>
      <vertAlign val="superscript"/>
      <sz val="8"/>
      <color rgb="FFFF0000"/>
      <name val="Arial"/>
      <family val="2"/>
    </font>
    <font>
      <b/>
      <vertAlign val="superscript"/>
      <sz val="8"/>
      <color rgb="FFFF0000"/>
      <name val="Arial"/>
      <family val="2"/>
    </font>
    <font>
      <sz val="8"/>
      <color rgb="FFFF0000"/>
      <name val="Calibri"/>
      <family val="2"/>
      <scheme val="minor"/>
    </font>
    <font>
      <b/>
      <sz val="14"/>
      <color theme="1"/>
      <name val="Arial"/>
      <family val="2"/>
    </font>
    <font>
      <b/>
      <sz val="18"/>
      <color theme="1"/>
      <name val="Arial"/>
      <family val="2"/>
    </font>
    <font>
      <sz val="9"/>
      <name val="Arial"/>
      <family val="2"/>
    </font>
    <font>
      <sz val="9"/>
      <name val="Calibri"/>
      <family val="2"/>
      <scheme val="minor"/>
    </font>
    <font>
      <b/>
      <sz val="9"/>
      <name val="Arial"/>
      <family val="2"/>
    </font>
    <font>
      <sz val="8"/>
      <name val="Arial"/>
      <family val="2"/>
    </font>
    <font>
      <sz val="8"/>
      <name val="Arial Narrow"/>
      <family val="2"/>
    </font>
    <font>
      <sz val="9"/>
      <color theme="0"/>
      <name val="Arial"/>
      <family val="2"/>
    </font>
    <font>
      <sz val="9"/>
      <color indexed="81"/>
      <name val="Tahoma"/>
      <family val="2"/>
      <charset val="238"/>
    </font>
    <font>
      <b/>
      <sz val="9"/>
      <color indexed="81"/>
      <name val="Tahoma"/>
      <family val="2"/>
      <charset val="238"/>
    </font>
    <font>
      <b/>
      <sz val="7"/>
      <name val="Arial"/>
      <family val="2"/>
    </font>
    <font>
      <b/>
      <sz val="8"/>
      <name val="Calibri"/>
      <family val="2"/>
      <charset val="238"/>
      <scheme val="minor"/>
    </font>
    <font>
      <b/>
      <sz val="8"/>
      <name val="Arial"/>
      <family val="2"/>
      <charset val="238"/>
    </font>
    <font>
      <vertAlign val="superscript"/>
      <sz val="8"/>
      <color rgb="FFFF0000"/>
      <name val="Arial"/>
      <family val="2"/>
      <charset val="238"/>
    </font>
    <font>
      <sz val="4"/>
      <color theme="0"/>
      <name val="Arial"/>
      <family val="2"/>
    </font>
    <font>
      <sz val="8"/>
      <color indexed="81"/>
      <name val="Tahoma"/>
      <family val="2"/>
      <charset val="238"/>
    </font>
    <font>
      <b/>
      <sz val="8"/>
      <color indexed="81"/>
      <name val="Tahoma"/>
      <family val="2"/>
      <charset val="238"/>
    </font>
    <font>
      <b/>
      <sz val="9"/>
      <name val="Arial"/>
      <family val="2"/>
      <charset val="238"/>
    </font>
    <font>
      <b/>
      <sz val="8"/>
      <color theme="1"/>
      <name val="Arial"/>
      <family val="2"/>
    </font>
    <font>
      <sz val="6.5"/>
      <color theme="1"/>
      <name val="Arial"/>
      <family val="2"/>
      <charset val="238"/>
    </font>
    <font>
      <sz val="6.5"/>
      <name val="Arial"/>
      <family val="2"/>
      <charset val="238"/>
    </font>
    <font>
      <b/>
      <sz val="24"/>
      <color theme="1"/>
      <name val="Arial"/>
      <family val="2"/>
      <charset val="238"/>
    </font>
    <font>
      <b/>
      <sz val="9"/>
      <color theme="1"/>
      <name val="Arial"/>
      <family val="2"/>
      <charset val="238"/>
    </font>
    <font>
      <sz val="9"/>
      <name val="Arial"/>
      <family val="2"/>
      <charset val="238"/>
    </font>
    <font>
      <sz val="9"/>
      <color theme="1"/>
      <name val="Arial"/>
      <family val="2"/>
      <charset val="238"/>
    </font>
    <font>
      <b/>
      <sz val="11"/>
      <color theme="1"/>
      <name val="Calibri"/>
      <family val="2"/>
      <charset val="238"/>
      <scheme val="minor"/>
    </font>
    <font>
      <sz val="9"/>
      <color indexed="8"/>
      <name val="Arial"/>
      <family val="2"/>
    </font>
    <font>
      <b/>
      <sz val="9"/>
      <color indexed="8"/>
      <name val="Arial"/>
      <family val="2"/>
      <charset val="238"/>
    </font>
    <font>
      <sz val="8"/>
      <color indexed="8"/>
      <name val="Arial"/>
      <family val="2"/>
    </font>
    <font>
      <sz val="9"/>
      <color indexed="9"/>
      <name val="Arial"/>
      <family val="2"/>
    </font>
    <font>
      <sz val="9"/>
      <color indexed="9"/>
      <name val="Arial"/>
      <family val="2"/>
      <charset val="238"/>
    </font>
    <font>
      <sz val="9"/>
      <color indexed="8"/>
      <name val="Arial"/>
      <family val="2"/>
      <charset val="238"/>
    </font>
    <font>
      <b/>
      <vertAlign val="superscript"/>
      <sz val="9"/>
      <name val="Arial"/>
      <family val="2"/>
      <charset val="238"/>
    </font>
    <font>
      <vertAlign val="superscript"/>
      <sz val="8"/>
      <name val="Arial"/>
      <family val="2"/>
      <charset val="238"/>
    </font>
    <font>
      <b/>
      <vertAlign val="superscript"/>
      <sz val="8"/>
      <name val="Arial"/>
      <family val="2"/>
      <charset val="238"/>
    </font>
    <font>
      <sz val="6"/>
      <color indexed="81"/>
      <name val="Tahoma"/>
      <family val="2"/>
      <charset val="238"/>
    </font>
    <font>
      <b/>
      <sz val="6"/>
      <color indexed="81"/>
      <name val="Tahoma"/>
      <family val="2"/>
      <charset val="238"/>
    </font>
    <font>
      <sz val="11"/>
      <color theme="0"/>
      <name val="Calibri"/>
      <family val="2"/>
      <scheme val="minor"/>
    </font>
    <font>
      <b/>
      <sz val="18"/>
      <color theme="1"/>
      <name val="Calibri"/>
      <family val="2"/>
      <charset val="238"/>
      <scheme val="minor"/>
    </font>
    <font>
      <b/>
      <sz val="11"/>
      <color theme="4"/>
      <name val="Calibri"/>
      <family val="2"/>
      <charset val="238"/>
      <scheme val="minor"/>
    </font>
    <font>
      <sz val="11"/>
      <color theme="4"/>
      <name val="Calibri"/>
      <family val="2"/>
      <charset val="238"/>
      <scheme val="minor"/>
    </font>
    <font>
      <sz val="11"/>
      <name val="Calibri"/>
      <family val="2"/>
      <charset val="238"/>
      <scheme val="minor"/>
    </font>
    <font>
      <sz val="9"/>
      <color theme="0"/>
      <name val="Arial"/>
      <family val="2"/>
      <charset val="238"/>
    </font>
    <font>
      <sz val="9"/>
      <color theme="0"/>
      <name val="Tele-GroteskEEUlt"/>
      <charset val="238"/>
    </font>
    <font>
      <b/>
      <sz val="9"/>
      <color rgb="FFFF0000"/>
      <name val="Arial"/>
      <family val="2"/>
      <charset val="238"/>
    </font>
    <font>
      <b/>
      <sz val="6"/>
      <color rgb="FFFF0000"/>
      <name val="Arial"/>
      <family val="2"/>
      <charset val="238"/>
    </font>
    <font>
      <sz val="7"/>
      <color indexed="8"/>
      <name val="Arial"/>
      <family val="2"/>
    </font>
    <font>
      <sz val="8"/>
      <color theme="1"/>
      <name val="Arial"/>
      <family val="2"/>
      <charset val="238"/>
    </font>
    <font>
      <sz val="6"/>
      <color theme="1"/>
      <name val="Arial"/>
      <family val="2"/>
    </font>
    <font>
      <b/>
      <sz val="10"/>
      <name val="Arial"/>
      <family val="2"/>
    </font>
    <font>
      <b/>
      <sz val="8"/>
      <color rgb="FFFF0000"/>
      <name val="Arial"/>
      <family val="2"/>
      <charset val="238"/>
    </font>
    <font>
      <vertAlign val="superscript"/>
      <sz val="8"/>
      <color theme="1"/>
      <name val="Arial"/>
      <family val="2"/>
    </font>
    <font>
      <sz val="20"/>
      <color theme="1"/>
      <name val="Arial"/>
      <family val="2"/>
      <charset val="238"/>
    </font>
    <font>
      <b/>
      <sz val="11"/>
      <color rgb="FFFF0000"/>
      <name val="Calibri"/>
      <family val="2"/>
      <charset val="238"/>
      <scheme val="minor"/>
    </font>
    <font>
      <sz val="8.5"/>
      <color theme="1"/>
      <name val="Tele-GroteskEEUlt"/>
      <charset val="238"/>
    </font>
    <font>
      <b/>
      <sz val="5"/>
      <name val="Calibri"/>
      <family val="2"/>
      <charset val="238"/>
      <scheme val="minor"/>
    </font>
    <font>
      <sz val="8"/>
      <color rgb="FF000000"/>
      <name val="Arial"/>
      <family val="2"/>
      <charset val="238"/>
    </font>
    <font>
      <sz val="6.5"/>
      <color rgb="FF000000"/>
      <name val="Arial"/>
      <family val="2"/>
      <charset val="238"/>
    </font>
    <font>
      <b/>
      <sz val="8.5"/>
      <color theme="1"/>
      <name val="Tele-GroteskEEUlt"/>
      <charset val="238"/>
    </font>
    <font>
      <sz val="7"/>
      <color rgb="FF000000"/>
      <name val="Arial"/>
      <family val="2"/>
      <charset val="238"/>
    </font>
    <font>
      <vertAlign val="superscript"/>
      <sz val="7"/>
      <name val="Arial"/>
      <family val="2"/>
    </font>
    <font>
      <b/>
      <sz val="9"/>
      <color rgb="FF000000"/>
      <name val="Arial"/>
      <family val="2"/>
      <charset val="238"/>
    </font>
    <font>
      <b/>
      <sz val="9"/>
      <name val="Calibri"/>
      <family val="2"/>
      <scheme val="minor"/>
    </font>
    <font>
      <sz val="9"/>
      <color rgb="FFC00000"/>
      <name val="Calibri"/>
      <family val="2"/>
      <scheme val="minor"/>
    </font>
    <font>
      <sz val="7"/>
      <name val="Arial"/>
      <family val="2"/>
      <charset val="238"/>
    </font>
    <font>
      <sz val="7"/>
      <color theme="1"/>
      <name val="Arial"/>
      <family val="2"/>
      <charset val="238"/>
    </font>
    <font>
      <sz val="8"/>
      <color rgb="FF000000"/>
      <name val="Segoe UI"/>
      <family val="2"/>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FF9999"/>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
      <patternFill patternType="solid">
        <fgColor rgb="FFFFCCCC"/>
        <bgColor theme="0"/>
      </patternFill>
    </fill>
  </fills>
  <borders count="39">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9"/>
      </left>
      <right/>
      <top style="thin">
        <color indexed="9"/>
      </top>
      <bottom style="thin">
        <color indexed="9"/>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268">
    <xf numFmtId="0" fontId="0" fillId="0" borderId="0" xfId="0"/>
    <xf numFmtId="0" fontId="7" fillId="0" borderId="0" xfId="0" applyFont="1"/>
    <xf numFmtId="0" fontId="10" fillId="0" borderId="0" xfId="1" applyFont="1"/>
    <xf numFmtId="0" fontId="7" fillId="0" borderId="0" xfId="0" applyFont="1" applyAlignment="1">
      <alignment vertical="center"/>
    </xf>
    <xf numFmtId="0" fontId="11" fillId="0" borderId="0" xfId="1" applyFont="1" applyAlignment="1">
      <alignment vertical="center"/>
    </xf>
    <xf numFmtId="0" fontId="11" fillId="0" borderId="0" xfId="1" applyFont="1"/>
    <xf numFmtId="0" fontId="7" fillId="0" borderId="1" xfId="0" applyFont="1" applyBorder="1"/>
    <xf numFmtId="0" fontId="7" fillId="0" borderId="2" xfId="0" applyFont="1" applyBorder="1"/>
    <xf numFmtId="0" fontId="9" fillId="0" borderId="0" xfId="0" applyFont="1" applyAlignment="1">
      <alignment horizontal="justify" vertical="top" wrapText="1"/>
    </xf>
    <xf numFmtId="0" fontId="13" fillId="0" borderId="0" xfId="0" applyFont="1" applyAlignment="1">
      <alignment horizontal="justify" vertical="top"/>
    </xf>
    <xf numFmtId="0" fontId="7" fillId="0" borderId="0" xfId="0" applyFont="1" applyAlignment="1">
      <alignment horizontal="justify" vertical="top" wrapText="1"/>
    </xf>
    <xf numFmtId="0" fontId="7" fillId="0" borderId="0" xfId="0" applyFont="1" applyAlignment="1">
      <alignment horizontal="left"/>
    </xf>
    <xf numFmtId="0" fontId="7" fillId="0" borderId="1" xfId="0" applyFont="1" applyBorder="1" applyAlignment="1">
      <alignment horizontal="left"/>
    </xf>
    <xf numFmtId="0" fontId="7" fillId="0" borderId="2" xfId="0" applyFont="1" applyBorder="1" applyAlignment="1">
      <alignment horizontal="left"/>
    </xf>
    <xf numFmtId="0" fontId="12" fillId="0" borderId="0" xfId="0" applyFont="1" applyAlignment="1">
      <alignment horizontal="left" vertical="top"/>
    </xf>
    <xf numFmtId="0" fontId="0" fillId="0" borderId="0" xfId="0" applyAlignment="1">
      <alignment horizontal="left"/>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xf>
    <xf numFmtId="0" fontId="29" fillId="0" borderId="0" xfId="0" applyFont="1"/>
    <xf numFmtId="0" fontId="25" fillId="0" borderId="0" xfId="0" applyFont="1"/>
    <xf numFmtId="0" fontId="36" fillId="0" borderId="0" xfId="0" applyFont="1" applyAlignment="1">
      <alignment horizontal="justify" vertical="center" wrapText="1"/>
    </xf>
    <xf numFmtId="0" fontId="37" fillId="0" borderId="0" xfId="0" applyFont="1" applyAlignment="1">
      <alignment horizontal="justify" vertical="center" wrapText="1"/>
    </xf>
    <xf numFmtId="0" fontId="0" fillId="0" borderId="0" xfId="0" applyAlignment="1">
      <alignment horizontal="right" vertical="center" wrapText="1" indent="1"/>
    </xf>
    <xf numFmtId="0" fontId="7" fillId="0" borderId="0" xfId="0" applyFont="1" applyAlignment="1">
      <alignment vertical="top" wrapText="1"/>
    </xf>
    <xf numFmtId="0" fontId="13" fillId="0" borderId="2" xfId="0" applyFont="1" applyBorder="1" applyAlignment="1">
      <alignment horizontal="justify" vertical="top"/>
    </xf>
    <xf numFmtId="0" fontId="24" fillId="0" borderId="0" xfId="0" applyFont="1" applyAlignment="1" applyProtection="1">
      <alignment textRotation="90"/>
      <protection locked="0"/>
    </xf>
    <xf numFmtId="0" fontId="21" fillId="2" borderId="5" xfId="0" applyFont="1" applyFill="1" applyBorder="1" applyAlignment="1" applyProtection="1">
      <alignment horizontal="center" vertical="center" textRotation="90"/>
      <protection locked="0"/>
    </xf>
    <xf numFmtId="0" fontId="21" fillId="2" borderId="6" xfId="0" applyFont="1" applyFill="1" applyBorder="1" applyAlignment="1" applyProtection="1">
      <alignment horizontal="center" vertical="center" textRotation="90"/>
      <protection locked="0"/>
    </xf>
    <xf numFmtId="0" fontId="21" fillId="2" borderId="6" xfId="0" applyFont="1" applyFill="1" applyBorder="1" applyAlignment="1" applyProtection="1">
      <alignment horizontal="center" vertical="center" textRotation="90" wrapText="1"/>
      <protection locked="0"/>
    </xf>
    <xf numFmtId="0" fontId="21" fillId="2" borderId="7" xfId="0" applyFont="1" applyFill="1" applyBorder="1" applyAlignment="1" applyProtection="1">
      <alignment horizontal="center" vertical="center" textRotation="90" wrapText="1"/>
      <protection locked="0"/>
    </xf>
    <xf numFmtId="0" fontId="21" fillId="2" borderId="5" xfId="0" applyFont="1" applyFill="1" applyBorder="1" applyAlignment="1" applyProtection="1">
      <alignment horizontal="center" vertical="center" textRotation="90" wrapText="1"/>
      <protection locked="0"/>
    </xf>
    <xf numFmtId="1" fontId="21" fillId="2" borderId="6" xfId="0" applyNumberFormat="1" applyFont="1" applyFill="1" applyBorder="1" applyAlignment="1" applyProtection="1">
      <alignment horizontal="center" vertical="center" textRotation="90" wrapText="1"/>
      <protection locked="0"/>
    </xf>
    <xf numFmtId="0" fontId="24" fillId="4" borderId="21" xfId="0" applyFont="1" applyFill="1" applyBorder="1" applyAlignment="1" applyProtection="1">
      <alignment textRotation="90" wrapText="1"/>
      <protection locked="0"/>
    </xf>
    <xf numFmtId="0" fontId="24" fillId="4" borderId="22" xfId="0" applyFont="1" applyFill="1" applyBorder="1" applyAlignment="1" applyProtection="1">
      <alignment textRotation="90"/>
      <protection locked="0"/>
    </xf>
    <xf numFmtId="0" fontId="24" fillId="4" borderId="23" xfId="0" applyFont="1" applyFill="1" applyBorder="1" applyAlignment="1" applyProtection="1">
      <alignment textRotation="90"/>
      <protection locked="0"/>
    </xf>
    <xf numFmtId="0" fontId="0" fillId="0" borderId="0" xfId="0" applyProtection="1">
      <protection locked="0"/>
    </xf>
    <xf numFmtId="0" fontId="24" fillId="0" borderId="0" xfId="0" applyFont="1" applyAlignment="1" applyProtection="1">
      <alignment textRotation="90" wrapText="1"/>
      <protection locked="0"/>
    </xf>
    <xf numFmtId="0" fontId="26" fillId="0" borderId="0" xfId="0" applyFont="1" applyAlignment="1" applyProtection="1">
      <alignment textRotation="90"/>
      <protection locked="0"/>
    </xf>
    <xf numFmtId="0" fontId="0" fillId="3" borderId="0" xfId="0" applyFill="1" applyProtection="1">
      <protection locked="0"/>
    </xf>
    <xf numFmtId="0" fontId="7" fillId="0" borderId="8" xfId="0" applyFont="1" applyBorder="1" applyProtection="1">
      <protection locked="0"/>
    </xf>
    <xf numFmtId="0" fontId="7" fillId="0" borderId="0" xfId="0" applyFont="1" applyProtection="1">
      <protection locked="0"/>
    </xf>
    <xf numFmtId="0" fontId="7" fillId="0" borderId="4" xfId="0" applyFont="1" applyBorder="1" applyProtection="1">
      <protection locked="0"/>
    </xf>
    <xf numFmtId="49" fontId="0" fillId="0" borderId="0" xfId="0" applyNumberFormat="1" applyProtection="1">
      <protection locked="0"/>
    </xf>
    <xf numFmtId="0" fontId="7" fillId="3" borderId="11" xfId="0" applyFont="1" applyFill="1" applyBorder="1" applyProtection="1">
      <protection locked="0"/>
    </xf>
    <xf numFmtId="0" fontId="7" fillId="3" borderId="20" xfId="0" applyFont="1" applyFill="1" applyBorder="1" applyProtection="1">
      <protection locked="0"/>
    </xf>
    <xf numFmtId="0" fontId="7" fillId="0" borderId="14" xfId="0" applyFont="1" applyBorder="1" applyProtection="1">
      <protection locked="0"/>
    </xf>
    <xf numFmtId="0" fontId="0" fillId="0" borderId="15" xfId="0" applyBorder="1" applyProtection="1">
      <protection locked="0"/>
    </xf>
    <xf numFmtId="0" fontId="7" fillId="0" borderId="15" xfId="0" applyFont="1" applyBorder="1" applyProtection="1">
      <protection locked="0"/>
    </xf>
    <xf numFmtId="0" fontId="0" fillId="0" borderId="16" xfId="0" applyBorder="1" applyProtection="1">
      <protection locked="0"/>
    </xf>
    <xf numFmtId="0" fontId="0" fillId="0" borderId="18" xfId="0" applyBorder="1" applyProtection="1">
      <protection locked="0"/>
    </xf>
    <xf numFmtId="0" fontId="0" fillId="0" borderId="4" xfId="0" applyBorder="1" applyProtection="1">
      <protection locked="0"/>
    </xf>
    <xf numFmtId="0" fontId="0" fillId="0" borderId="11" xfId="0" applyBorder="1" applyProtection="1">
      <protection locked="0"/>
    </xf>
    <xf numFmtId="0" fontId="7" fillId="0" borderId="9" xfId="0" applyFont="1" applyBorder="1" applyProtection="1">
      <protection locked="0"/>
    </xf>
    <xf numFmtId="0" fontId="0" fillId="0" borderId="1" xfId="0" applyBorder="1" applyProtection="1">
      <protection locked="0"/>
    </xf>
    <xf numFmtId="0" fontId="0" fillId="0" borderId="10" xfId="0" applyBorder="1" applyProtection="1">
      <protection locked="0"/>
    </xf>
    <xf numFmtId="0" fontId="7" fillId="3" borderId="0" xfId="0" applyFont="1" applyFill="1" applyProtection="1">
      <protection locked="0"/>
    </xf>
    <xf numFmtId="0" fontId="7" fillId="0" borderId="8" xfId="0" applyFont="1" applyBorder="1" applyAlignment="1" applyProtection="1">
      <alignment vertical="center"/>
      <protection locked="0"/>
    </xf>
    <xf numFmtId="0" fontId="7" fillId="0" borderId="0" xfId="0" applyFont="1" applyAlignment="1" applyProtection="1">
      <alignment vertical="center"/>
      <protection locked="0"/>
    </xf>
    <xf numFmtId="0" fontId="21" fillId="0" borderId="8" xfId="0" applyFont="1" applyBorder="1" applyAlignment="1" applyProtection="1">
      <alignment vertical="center"/>
      <protection locked="0"/>
    </xf>
    <xf numFmtId="0" fontId="21" fillId="0" borderId="0" xfId="0" applyFont="1" applyProtection="1">
      <protection locked="0"/>
    </xf>
    <xf numFmtId="0" fontId="0" fillId="0" borderId="9" xfId="0" applyBorder="1" applyProtection="1">
      <protection locked="0"/>
    </xf>
    <xf numFmtId="0" fontId="15" fillId="0" borderId="0" xfId="0" applyFont="1" applyAlignment="1">
      <alignment horizontal="left" vertical="top" wrapText="1"/>
    </xf>
    <xf numFmtId="0" fontId="50" fillId="0" borderId="0" xfId="0" applyFont="1" applyAlignment="1">
      <alignment horizontal="justify" vertical="top"/>
    </xf>
    <xf numFmtId="0" fontId="50" fillId="0" borderId="0" xfId="0" applyFont="1"/>
    <xf numFmtId="0" fontId="14" fillId="0" borderId="0" xfId="0" applyFont="1"/>
    <xf numFmtId="0" fontId="32" fillId="0" borderId="3" xfId="0" applyFont="1" applyBorder="1" applyProtection="1">
      <protection locked="0"/>
    </xf>
    <xf numFmtId="49" fontId="0" fillId="0" borderId="0" xfId="0" applyNumberFormat="1"/>
    <xf numFmtId="0" fontId="54" fillId="0" borderId="3" xfId="0" applyFont="1" applyBorder="1" applyAlignment="1">
      <alignment horizontal="center" vertical="center" textRotation="90" wrapText="1"/>
    </xf>
    <xf numFmtId="0" fontId="55" fillId="0" borderId="3" xfId="0" applyFont="1" applyBorder="1" applyProtection="1">
      <protection locked="0"/>
    </xf>
    <xf numFmtId="49" fontId="55" fillId="0" borderId="3" xfId="0" applyNumberFormat="1" applyFont="1" applyBorder="1" applyProtection="1">
      <protection locked="0"/>
    </xf>
    <xf numFmtId="49" fontId="7" fillId="0" borderId="15" xfId="0" applyNumberFormat="1" applyFont="1" applyBorder="1" applyProtection="1">
      <protection locked="0"/>
    </xf>
    <xf numFmtId="49" fontId="7" fillId="0" borderId="0" xfId="0" applyNumberFormat="1" applyFont="1" applyProtection="1">
      <protection locked="0"/>
    </xf>
    <xf numFmtId="49" fontId="9" fillId="0" borderId="0" xfId="0" applyNumberFormat="1" applyFont="1" applyAlignment="1" applyProtection="1">
      <alignment vertical="center"/>
      <protection locked="0"/>
    </xf>
    <xf numFmtId="49" fontId="9" fillId="0" borderId="0" xfId="0" applyNumberFormat="1" applyFont="1" applyProtection="1">
      <protection locked="0"/>
    </xf>
    <xf numFmtId="0" fontId="47" fillId="0" borderId="3" xfId="0" applyFont="1" applyBorder="1" applyAlignment="1" applyProtection="1">
      <alignment vertical="center"/>
      <protection locked="0"/>
    </xf>
    <xf numFmtId="0" fontId="25" fillId="0" borderId="0" xfId="0" applyFont="1" applyProtection="1">
      <protection locked="0"/>
    </xf>
    <xf numFmtId="0" fontId="43" fillId="0" borderId="0" xfId="0" applyFont="1" applyProtection="1">
      <protection hidden="1"/>
    </xf>
    <xf numFmtId="49" fontId="7" fillId="0" borderId="0" xfId="0" applyNumberFormat="1" applyFont="1" applyAlignment="1">
      <alignment horizontal="left"/>
    </xf>
    <xf numFmtId="49" fontId="38" fillId="0" borderId="0" xfId="0" applyNumberFormat="1" applyFont="1"/>
    <xf numFmtId="49" fontId="41" fillId="0" borderId="0" xfId="0" applyNumberFormat="1" applyFont="1"/>
    <xf numFmtId="0" fontId="43" fillId="0" borderId="0" xfId="0" applyFont="1" applyProtection="1">
      <protection locked="0" hidden="1"/>
    </xf>
    <xf numFmtId="0" fontId="24" fillId="4" borderId="24" xfId="0" applyFont="1" applyFill="1" applyBorder="1" applyAlignment="1" applyProtection="1">
      <alignment textRotation="90"/>
      <protection locked="0"/>
    </xf>
    <xf numFmtId="0" fontId="56" fillId="0" borderId="3" xfId="0" applyFont="1" applyBorder="1" applyProtection="1">
      <protection locked="0"/>
    </xf>
    <xf numFmtId="0" fontId="57" fillId="0" borderId="0" xfId="0" applyFont="1"/>
    <xf numFmtId="49" fontId="38" fillId="3" borderId="0" xfId="0" applyNumberFormat="1" applyFont="1" applyFill="1"/>
    <xf numFmtId="0" fontId="58" fillId="0" borderId="0" xfId="0" applyFont="1"/>
    <xf numFmtId="0" fontId="32" fillId="0" borderId="3" xfId="0" applyFont="1" applyBorder="1" applyAlignment="1" applyProtection="1">
      <alignment horizontal="center" vertical="center"/>
      <protection locked="0"/>
    </xf>
    <xf numFmtId="0" fontId="32" fillId="0" borderId="3" xfId="0" applyFont="1" applyBorder="1" applyAlignment="1" applyProtection="1">
      <alignment horizontal="center"/>
      <protection locked="0"/>
    </xf>
    <xf numFmtId="0" fontId="32" fillId="0" borderId="12" xfId="0" applyFont="1" applyBorder="1" applyAlignment="1" applyProtection="1">
      <alignment horizontal="center"/>
      <protection locked="0"/>
    </xf>
    <xf numFmtId="0" fontId="25" fillId="0" borderId="0" xfId="0" applyFont="1" applyAlignment="1">
      <alignment horizontal="center"/>
    </xf>
    <xf numFmtId="49" fontId="59" fillId="0" borderId="0" xfId="0" applyNumberFormat="1" applyFont="1"/>
    <xf numFmtId="0" fontId="28" fillId="0" borderId="3" xfId="0" applyFont="1" applyBorder="1" applyAlignment="1">
      <alignment horizontal="center" vertical="center" textRotation="90" wrapText="1"/>
    </xf>
    <xf numFmtId="0" fontId="28" fillId="5" borderId="3" xfId="0" applyFont="1" applyFill="1" applyBorder="1" applyAlignment="1">
      <alignment horizontal="center" vertical="center" textRotation="90" wrapText="1"/>
    </xf>
    <xf numFmtId="0" fontId="28" fillId="0" borderId="13" xfId="0" applyFont="1" applyBorder="1" applyAlignment="1">
      <alignment horizontal="center" vertical="center" textRotation="90" wrapText="1"/>
    </xf>
    <xf numFmtId="0" fontId="28" fillId="0" borderId="12" xfId="0" applyFont="1" applyBorder="1" applyAlignment="1">
      <alignment horizontal="center" vertical="center" textRotation="90" wrapText="1"/>
    </xf>
    <xf numFmtId="0" fontId="25" fillId="0" borderId="0" xfId="0" applyFont="1" applyProtection="1">
      <protection hidden="1"/>
    </xf>
    <xf numFmtId="0" fontId="42" fillId="0" borderId="12" xfId="0" applyFont="1" applyBorder="1" applyProtection="1">
      <protection locked="0" hidden="1"/>
    </xf>
    <xf numFmtId="1" fontId="32" fillId="3" borderId="3" xfId="0" applyNumberFormat="1" applyFont="1" applyFill="1" applyBorder="1" applyProtection="1">
      <protection locked="0" hidden="1"/>
    </xf>
    <xf numFmtId="0" fontId="7" fillId="6" borderId="0" xfId="0" applyFont="1" applyFill="1"/>
    <xf numFmtId="0" fontId="14" fillId="0" borderId="0" xfId="0" applyFont="1" applyAlignment="1">
      <alignment horizontal="center"/>
    </xf>
    <xf numFmtId="0" fontId="7" fillId="0" borderId="0" xfId="0" applyFont="1" applyAlignment="1">
      <alignment horizontal="center"/>
    </xf>
    <xf numFmtId="49" fontId="41" fillId="7" borderId="25" xfId="0" applyNumberFormat="1" applyFont="1" applyFill="1" applyBorder="1" applyAlignment="1">
      <alignment horizontal="center"/>
    </xf>
    <xf numFmtId="0" fontId="65" fillId="7" borderId="0" xfId="0" applyFont="1" applyFill="1"/>
    <xf numFmtId="0" fontId="65" fillId="7" borderId="0" xfId="0" applyFont="1" applyFill="1" applyAlignment="1">
      <alignment horizontal="center"/>
    </xf>
    <xf numFmtId="0" fontId="62" fillId="7" borderId="0" xfId="0" applyFont="1" applyFill="1"/>
    <xf numFmtId="0" fontId="65" fillId="7" borderId="25" xfId="0" applyFont="1" applyFill="1" applyBorder="1"/>
    <xf numFmtId="0" fontId="62" fillId="7" borderId="25" xfId="0" applyFont="1" applyFill="1" applyBorder="1"/>
    <xf numFmtId="49" fontId="62" fillId="7" borderId="25" xfId="0" applyNumberFormat="1" applyFont="1" applyFill="1" applyBorder="1"/>
    <xf numFmtId="49" fontId="62" fillId="7" borderId="25" xfId="0" applyNumberFormat="1" applyFont="1" applyFill="1" applyBorder="1" applyAlignment="1">
      <alignment horizontal="center"/>
    </xf>
    <xf numFmtId="0" fontId="43" fillId="0" borderId="2" xfId="0" applyFont="1" applyBorder="1" applyProtection="1">
      <protection locked="0" hidden="1"/>
    </xf>
    <xf numFmtId="49" fontId="53" fillId="0" borderId="0" xfId="0" applyNumberFormat="1" applyFont="1" applyAlignment="1">
      <alignment horizontal="left" indent="4"/>
    </xf>
    <xf numFmtId="49" fontId="65" fillId="7" borderId="0" xfId="0" applyNumberFormat="1" applyFont="1" applyFill="1" applyAlignment="1">
      <alignment horizontal="center"/>
    </xf>
    <xf numFmtId="0" fontId="40" fillId="0" borderId="0" xfId="0" applyFont="1" applyProtection="1">
      <protection locked="0"/>
    </xf>
    <xf numFmtId="49" fontId="41" fillId="7" borderId="26" xfId="0" applyNumberFormat="1" applyFont="1" applyFill="1" applyBorder="1" applyAlignment="1" applyProtection="1">
      <alignment horizontal="center"/>
      <protection locked="0"/>
    </xf>
    <xf numFmtId="14" fontId="7" fillId="0" borderId="0" xfId="0" applyNumberFormat="1" applyFont="1" applyProtection="1">
      <protection locked="0"/>
    </xf>
    <xf numFmtId="49" fontId="32" fillId="0" borderId="3" xfId="0" applyNumberFormat="1" applyFont="1" applyBorder="1" applyAlignment="1" applyProtection="1">
      <alignment horizontal="center"/>
      <protection locked="0"/>
    </xf>
    <xf numFmtId="0" fontId="60" fillId="7" borderId="3" xfId="0" applyFont="1" applyFill="1" applyBorder="1" applyAlignment="1" applyProtection="1">
      <alignment horizontal="center"/>
      <protection locked="0"/>
    </xf>
    <xf numFmtId="9" fontId="0" fillId="3" borderId="0" xfId="0" applyNumberFormat="1" applyFill="1" applyProtection="1">
      <protection locked="0"/>
    </xf>
    <xf numFmtId="0" fontId="38" fillId="0" borderId="25" xfId="0" applyFont="1" applyBorder="1"/>
    <xf numFmtId="0" fontId="7" fillId="0" borderId="27" xfId="0" applyFont="1" applyBorder="1"/>
    <xf numFmtId="49" fontId="61" fillId="0" borderId="0" xfId="0" applyNumberFormat="1" applyFont="1" applyProtection="1">
      <protection locked="0"/>
    </xf>
    <xf numFmtId="49" fontId="5" fillId="0" borderId="0" xfId="0" applyNumberFormat="1" applyFont="1" applyProtection="1">
      <protection locked="0"/>
    </xf>
    <xf numFmtId="49" fontId="32" fillId="3" borderId="3" xfId="0" applyNumberFormat="1" applyFont="1" applyFill="1" applyBorder="1" applyProtection="1">
      <protection locked="0"/>
    </xf>
    <xf numFmtId="14" fontId="32" fillId="0" borderId="3" xfId="0" applyNumberFormat="1" applyFont="1" applyBorder="1" applyAlignment="1" applyProtection="1">
      <alignment horizontal="right"/>
      <protection locked="0"/>
    </xf>
    <xf numFmtId="0" fontId="73" fillId="0" borderId="0" xfId="0" applyFont="1" applyProtection="1">
      <protection hidden="1"/>
    </xf>
    <xf numFmtId="0" fontId="61" fillId="0" borderId="0" xfId="0" applyFont="1" applyProtection="1">
      <protection locked="0"/>
    </xf>
    <xf numFmtId="164" fontId="41" fillId="7" borderId="26" xfId="0" applyNumberFormat="1" applyFont="1" applyFill="1" applyBorder="1" applyAlignment="1" applyProtection="1">
      <alignment horizontal="center"/>
      <protection locked="0"/>
    </xf>
    <xf numFmtId="0" fontId="4" fillId="0" borderId="0" xfId="0" applyFont="1"/>
    <xf numFmtId="0" fontId="74" fillId="0" borderId="0" xfId="0" applyFont="1"/>
    <xf numFmtId="0" fontId="61" fillId="8" borderId="0" xfId="0" applyFont="1" applyFill="1" applyAlignment="1">
      <alignment horizontal="center" vertical="center" wrapText="1"/>
    </xf>
    <xf numFmtId="0" fontId="0" fillId="0" borderId="0" xfId="0" applyAlignment="1">
      <alignment horizontal="center" vertical="center"/>
    </xf>
    <xf numFmtId="0" fontId="55" fillId="0" borderId="3" xfId="0" applyFont="1" applyBorder="1" applyAlignment="1" applyProtection="1">
      <alignment vertical="center"/>
      <protection locked="0"/>
    </xf>
    <xf numFmtId="0" fontId="55" fillId="0" borderId="3" xfId="0" quotePrefix="1" applyFont="1" applyBorder="1" applyProtection="1">
      <protection locked="0"/>
    </xf>
    <xf numFmtId="49" fontId="64" fillId="7" borderId="26" xfId="0" applyNumberFormat="1" applyFont="1" applyFill="1" applyBorder="1" applyAlignment="1" applyProtection="1">
      <alignment horizontal="center"/>
      <protection locked="0"/>
    </xf>
    <xf numFmtId="0" fontId="61" fillId="0" borderId="0" xfId="0" applyFont="1" applyAlignment="1">
      <alignment horizontal="center" vertical="center"/>
    </xf>
    <xf numFmtId="0" fontId="3" fillId="0" borderId="0" xfId="0" applyFont="1"/>
    <xf numFmtId="0" fontId="76" fillId="0" borderId="0" xfId="0" applyFont="1"/>
    <xf numFmtId="0" fontId="40" fillId="0" borderId="2" xfId="0" applyFont="1" applyBorder="1" applyProtection="1">
      <protection locked="0"/>
    </xf>
    <xf numFmtId="0" fontId="65" fillId="7" borderId="2" xfId="0" applyFont="1" applyFill="1" applyBorder="1"/>
    <xf numFmtId="49" fontId="65" fillId="7" borderId="2" xfId="0" applyNumberFormat="1" applyFont="1" applyFill="1" applyBorder="1" applyAlignment="1">
      <alignment horizontal="center"/>
    </xf>
    <xf numFmtId="0" fontId="62" fillId="7" borderId="2" xfId="0" applyFont="1" applyFill="1" applyBorder="1"/>
    <xf numFmtId="0" fontId="60" fillId="7" borderId="0" xfId="0" applyFont="1" applyFill="1" applyAlignment="1" applyProtection="1">
      <alignment horizontal="center"/>
      <protection locked="0"/>
    </xf>
    <xf numFmtId="0" fontId="7" fillId="0" borderId="2" xfId="0" applyFont="1" applyBorder="1" applyAlignment="1">
      <alignment horizontal="justify" vertical="top" wrapText="1"/>
    </xf>
    <xf numFmtId="49" fontId="67" fillId="7" borderId="25" xfId="0" applyNumberFormat="1" applyFont="1" applyFill="1" applyBorder="1"/>
    <xf numFmtId="0" fontId="63" fillId="7" borderId="25" xfId="0" applyFont="1" applyFill="1" applyBorder="1"/>
    <xf numFmtId="0" fontId="62" fillId="7" borderId="25" xfId="0" applyFont="1" applyFill="1" applyBorder="1" applyAlignment="1">
      <alignment horizontal="center"/>
    </xf>
    <xf numFmtId="49" fontId="64" fillId="7" borderId="25" xfId="0" applyNumberFormat="1" applyFont="1" applyFill="1" applyBorder="1"/>
    <xf numFmtId="0" fontId="43" fillId="0" borderId="0" xfId="0" applyFont="1" applyAlignment="1">
      <alignment horizontal="left"/>
    </xf>
    <xf numFmtId="0" fontId="14" fillId="0" borderId="0" xfId="0" applyFont="1" applyAlignment="1">
      <alignment horizontal="right"/>
    </xf>
    <xf numFmtId="49" fontId="64" fillId="7" borderId="25" xfId="0" applyNumberFormat="1" applyFont="1" applyFill="1" applyBorder="1" applyAlignment="1">
      <alignment horizontal="center"/>
    </xf>
    <xf numFmtId="0" fontId="64" fillId="7" borderId="25" xfId="0" applyFont="1" applyFill="1" applyBorder="1" applyAlignment="1">
      <alignment horizontal="center"/>
    </xf>
    <xf numFmtId="0" fontId="2" fillId="0" borderId="0" xfId="0" applyFont="1"/>
    <xf numFmtId="0" fontId="12" fillId="0" borderId="0" xfId="0" applyFont="1" applyAlignment="1" applyProtection="1">
      <alignment horizontal="left" vertical="center"/>
      <protection locked="0"/>
    </xf>
    <xf numFmtId="0" fontId="79" fillId="0" borderId="0" xfId="0" applyFont="1" applyAlignment="1" applyProtection="1">
      <alignment horizontal="left" vertical="center"/>
      <protection locked="0"/>
    </xf>
    <xf numFmtId="0" fontId="46" fillId="0" borderId="3" xfId="0" applyFont="1" applyBorder="1" applyAlignment="1" applyProtection="1">
      <alignment horizontal="center" vertical="center" wrapText="1"/>
      <protection hidden="1"/>
    </xf>
    <xf numFmtId="49" fontId="64" fillId="3" borderId="26" xfId="0" applyNumberFormat="1" applyFont="1" applyFill="1" applyBorder="1" applyAlignment="1" applyProtection="1">
      <alignment horizontal="center"/>
      <protection locked="0"/>
    </xf>
    <xf numFmtId="14" fontId="64" fillId="3" borderId="26" xfId="0" applyNumberFormat="1" applyFont="1" applyFill="1" applyBorder="1" applyAlignment="1" applyProtection="1">
      <alignment horizontal="center"/>
      <protection locked="0"/>
    </xf>
    <xf numFmtId="49" fontId="64" fillId="0" borderId="26" xfId="0" applyNumberFormat="1" applyFont="1" applyBorder="1" applyAlignment="1" applyProtection="1">
      <alignment horizontal="center"/>
      <protection locked="0"/>
    </xf>
    <xf numFmtId="49" fontId="41" fillId="0" borderId="26" xfId="0" applyNumberFormat="1" applyFont="1" applyBorder="1" applyAlignment="1" applyProtection="1">
      <alignment horizontal="center"/>
      <protection locked="0"/>
    </xf>
    <xf numFmtId="49" fontId="41" fillId="0" borderId="26" xfId="0" applyNumberFormat="1" applyFont="1" applyBorder="1" applyAlignment="1" applyProtection="1">
      <alignment horizontal="center" wrapText="1"/>
      <protection locked="0"/>
    </xf>
    <xf numFmtId="14" fontId="64" fillId="0" borderId="26" xfId="0" applyNumberFormat="1" applyFont="1" applyBorder="1" applyAlignment="1" applyProtection="1">
      <alignment horizontal="center"/>
      <protection locked="0"/>
    </xf>
    <xf numFmtId="49" fontId="64" fillId="0" borderId="26" xfId="0" applyNumberFormat="1" applyFont="1" applyBorder="1" applyAlignment="1" applyProtection="1">
      <alignment horizontal="center" wrapText="1"/>
      <protection locked="0"/>
    </xf>
    <xf numFmtId="49" fontId="82" fillId="7" borderId="26" xfId="0" applyNumberFormat="1" applyFont="1" applyFill="1" applyBorder="1" applyAlignment="1" applyProtection="1">
      <alignment horizontal="center"/>
      <protection locked="0"/>
    </xf>
    <xf numFmtId="0" fontId="64" fillId="0" borderId="26" xfId="0" applyFont="1" applyBorder="1" applyAlignment="1" applyProtection="1">
      <alignment horizontal="center"/>
      <protection locked="0"/>
    </xf>
    <xf numFmtId="0" fontId="64" fillId="7" borderId="26" xfId="0" applyFont="1" applyFill="1" applyBorder="1" applyAlignment="1" applyProtection="1">
      <alignment horizontal="center"/>
      <protection locked="0"/>
    </xf>
    <xf numFmtId="49" fontId="41" fillId="3" borderId="0" xfId="0" applyNumberFormat="1" applyFont="1" applyFill="1" applyAlignment="1">
      <alignment horizontal="center"/>
    </xf>
    <xf numFmtId="49" fontId="41" fillId="0" borderId="0" xfId="0" applyNumberFormat="1" applyFont="1" applyAlignment="1">
      <alignment horizontal="center"/>
    </xf>
    <xf numFmtId="0" fontId="64" fillId="7" borderId="25" xfId="0" applyFont="1" applyFill="1" applyBorder="1"/>
    <xf numFmtId="0" fontId="64" fillId="7" borderId="25" xfId="0" applyFont="1" applyFill="1" applyBorder="1" applyAlignment="1">
      <alignment horizontal="right"/>
    </xf>
    <xf numFmtId="0" fontId="64" fillId="3" borderId="26" xfId="0" applyFont="1" applyFill="1" applyBorder="1" applyAlignment="1" applyProtection="1">
      <alignment horizontal="center"/>
      <protection locked="0"/>
    </xf>
    <xf numFmtId="0" fontId="38" fillId="7" borderId="25" xfId="0" applyFont="1" applyFill="1" applyBorder="1"/>
    <xf numFmtId="0" fontId="14" fillId="7" borderId="3" xfId="0" applyFont="1" applyFill="1" applyBorder="1" applyAlignment="1" applyProtection="1">
      <alignment horizontal="center"/>
      <protection locked="0"/>
    </xf>
    <xf numFmtId="0" fontId="1" fillId="0" borderId="0" xfId="0" applyFont="1"/>
    <xf numFmtId="0" fontId="83" fillId="0" borderId="0" xfId="0" applyFont="1" applyProtection="1">
      <protection locked="0"/>
    </xf>
    <xf numFmtId="0" fontId="84" fillId="0" borderId="0" xfId="0" applyFont="1" applyAlignment="1" applyProtection="1">
      <alignment vertical="top"/>
      <protection hidden="1"/>
    </xf>
    <xf numFmtId="0" fontId="40" fillId="0" borderId="0" xfId="0" applyFont="1" applyProtection="1">
      <protection hidden="1"/>
    </xf>
    <xf numFmtId="0" fontId="0" fillId="0" borderId="3" xfId="0" applyBorder="1" applyProtection="1">
      <protection hidden="1"/>
    </xf>
    <xf numFmtId="0" fontId="28" fillId="3" borderId="3" xfId="0" applyFont="1" applyFill="1" applyBorder="1" applyAlignment="1">
      <alignment horizontal="center" vertical="center" textRotation="90" wrapText="1"/>
    </xf>
    <xf numFmtId="49" fontId="32" fillId="5" borderId="3" xfId="0" applyNumberFormat="1" applyFont="1" applyFill="1" applyBorder="1" applyProtection="1">
      <protection locked="0"/>
    </xf>
    <xf numFmtId="0" fontId="85" fillId="0" borderId="3" xfId="0" applyFont="1" applyBorder="1" applyAlignment="1" applyProtection="1">
      <alignment horizontal="center" vertical="center" wrapText="1"/>
      <protection hidden="1"/>
    </xf>
    <xf numFmtId="0" fontId="80" fillId="0" borderId="0" xfId="0" applyFont="1" applyProtection="1">
      <protection hidden="1"/>
    </xf>
    <xf numFmtId="0" fontId="53" fillId="0" borderId="0" xfId="0" applyFont="1"/>
    <xf numFmtId="0" fontId="43" fillId="0" borderId="0" xfId="0" applyFont="1" applyAlignment="1" applyProtection="1">
      <alignment horizontal="left"/>
      <protection locked="0" hidden="1"/>
    </xf>
    <xf numFmtId="0" fontId="78" fillId="0" borderId="0" xfId="0" applyFont="1" applyAlignment="1" applyProtection="1">
      <alignment horizontal="left" vertical="center"/>
      <protection locked="0" hidden="1"/>
    </xf>
    <xf numFmtId="14" fontId="0" fillId="0" borderId="0" xfId="0" applyNumberFormat="1" applyProtection="1">
      <protection locked="0"/>
    </xf>
    <xf numFmtId="0" fontId="28" fillId="9" borderId="3" xfId="0" applyFont="1" applyFill="1" applyBorder="1" applyAlignment="1">
      <alignment horizontal="center" vertical="center" textRotation="90" wrapText="1"/>
    </xf>
    <xf numFmtId="0" fontId="7" fillId="0" borderId="15" xfId="0" applyFont="1" applyBorder="1"/>
    <xf numFmtId="0" fontId="14" fillId="0" borderId="15" xfId="0" applyFont="1" applyBorder="1"/>
    <xf numFmtId="0" fontId="12" fillId="0" borderId="15" xfId="0" applyFont="1" applyBorder="1" applyAlignment="1">
      <alignment horizontal="right"/>
    </xf>
    <xf numFmtId="49" fontId="7" fillId="3" borderId="0" xfId="0" applyNumberFormat="1" applyFont="1" applyFill="1" applyProtection="1">
      <protection locked="0"/>
    </xf>
    <xf numFmtId="49" fontId="7" fillId="7" borderId="0" xfId="0" applyNumberFormat="1" applyFont="1" applyFill="1" applyProtection="1">
      <protection locked="0"/>
    </xf>
    <xf numFmtId="0" fontId="88" fillId="0" borderId="0" xfId="0" applyFont="1" applyAlignment="1">
      <alignment horizontal="center" vertical="center" wrapText="1"/>
    </xf>
    <xf numFmtId="0" fontId="0" fillId="0" borderId="28" xfId="0" applyBorder="1"/>
    <xf numFmtId="49" fontId="55" fillId="0" borderId="29" xfId="0" applyNumberFormat="1" applyFont="1" applyBorder="1" applyProtection="1">
      <protection locked="0"/>
    </xf>
    <xf numFmtId="0" fontId="55" fillId="0" borderId="29" xfId="0" applyFont="1" applyBorder="1" applyProtection="1">
      <protection locked="0"/>
    </xf>
    <xf numFmtId="0" fontId="81" fillId="0" borderId="0" xfId="0" applyFont="1"/>
    <xf numFmtId="0" fontId="7" fillId="0" borderId="29" xfId="0" applyFont="1" applyBorder="1" applyProtection="1">
      <protection locked="0"/>
    </xf>
    <xf numFmtId="0" fontId="90" fillId="0" borderId="2" xfId="0" applyFont="1" applyBorder="1" applyAlignment="1">
      <alignment horizontal="right" vertical="top" wrapText="1"/>
    </xf>
    <xf numFmtId="0" fontId="90" fillId="0" borderId="0" xfId="0" applyFont="1" applyAlignment="1">
      <alignment horizontal="right" vertical="top" wrapText="1"/>
    </xf>
    <xf numFmtId="0" fontId="90" fillId="0" borderId="0" xfId="0" applyFont="1" applyAlignment="1">
      <alignment horizontal="left"/>
    </xf>
    <xf numFmtId="0" fontId="90" fillId="0" borderId="0" xfId="0" applyFont="1" applyAlignment="1">
      <alignment horizontal="right" vertical="center"/>
    </xf>
    <xf numFmtId="0" fontId="90" fillId="0" borderId="19" xfId="0" applyFont="1" applyBorder="1" applyAlignment="1">
      <alignment horizontal="right" vertical="center"/>
    </xf>
    <xf numFmtId="9" fontId="0" fillId="0" borderId="0" xfId="0" applyNumberFormat="1" applyProtection="1">
      <protection locked="0"/>
    </xf>
    <xf numFmtId="0" fontId="28" fillId="9" borderId="30" xfId="0" applyFont="1" applyFill="1" applyBorder="1" applyAlignment="1">
      <alignment horizontal="center" vertical="center" textRotation="90" wrapText="1"/>
    </xf>
    <xf numFmtId="0" fontId="28" fillId="0" borderId="30" xfId="0" applyFont="1" applyBorder="1" applyAlignment="1">
      <alignment horizontal="center" vertical="center" textRotation="90" wrapText="1"/>
    </xf>
    <xf numFmtId="49" fontId="42" fillId="0" borderId="30" xfId="0" applyNumberFormat="1" applyFont="1" applyBorder="1" applyAlignment="1" applyProtection="1">
      <alignment horizontal="center"/>
      <protection locked="0"/>
    </xf>
    <xf numFmtId="9" fontId="42" fillId="0" borderId="29" xfId="0" applyNumberFormat="1" applyFont="1" applyBorder="1" applyAlignment="1" applyProtection="1">
      <alignment horizontal="center"/>
      <protection locked="0"/>
    </xf>
    <xf numFmtId="0" fontId="91" fillId="0" borderId="31" xfId="0" applyFont="1" applyBorder="1" applyAlignment="1" applyProtection="1">
      <alignment horizontal="center" vertical="center"/>
      <protection hidden="1"/>
    </xf>
    <xf numFmtId="0" fontId="42" fillId="0" borderId="31" xfId="0" applyFont="1" applyBorder="1" applyAlignment="1" applyProtection="1">
      <alignment horizontal="center"/>
      <protection locked="0"/>
    </xf>
    <xf numFmtId="0" fontId="92" fillId="0" borderId="31" xfId="0" applyFont="1" applyBorder="1" applyAlignment="1" applyProtection="1">
      <alignment horizontal="center"/>
      <protection locked="0"/>
    </xf>
    <xf numFmtId="0" fontId="56" fillId="0" borderId="32" xfId="0" applyFont="1" applyBorder="1" applyProtection="1">
      <protection locked="0"/>
    </xf>
    <xf numFmtId="0" fontId="93" fillId="0" borderId="32" xfId="0" applyFont="1" applyBorder="1" applyAlignment="1" applyProtection="1">
      <alignment horizontal="center"/>
      <protection locked="0"/>
    </xf>
    <xf numFmtId="0" fontId="81" fillId="4" borderId="0" xfId="0" applyFont="1" applyFill="1" applyAlignment="1" applyProtection="1">
      <alignment vertical="center"/>
      <protection hidden="1"/>
    </xf>
    <xf numFmtId="0" fontId="7" fillId="4" borderId="0" xfId="0" applyFont="1" applyFill="1"/>
    <xf numFmtId="0" fontId="7" fillId="4" borderId="0" xfId="0" applyFont="1" applyFill="1" applyAlignment="1">
      <alignment horizontal="center"/>
    </xf>
    <xf numFmtId="0" fontId="94" fillId="4" borderId="0" xfId="0" applyFont="1" applyFill="1" applyAlignment="1">
      <alignment horizontal="left"/>
    </xf>
    <xf numFmtId="0" fontId="94" fillId="0" borderId="0" xfId="0" applyFont="1" applyAlignment="1">
      <alignment horizontal="left"/>
    </xf>
    <xf numFmtId="0" fontId="81" fillId="4" borderId="19" xfId="0" applyFont="1" applyFill="1" applyBorder="1" applyAlignment="1" applyProtection="1">
      <alignment vertical="center"/>
      <protection hidden="1"/>
    </xf>
    <xf numFmtId="49" fontId="90" fillId="4" borderId="0" xfId="0" applyNumberFormat="1" applyFont="1" applyFill="1" applyAlignment="1">
      <alignment horizontal="left"/>
    </xf>
    <xf numFmtId="0" fontId="7" fillId="4" borderId="19" xfId="0" applyFont="1" applyFill="1" applyBorder="1"/>
    <xf numFmtId="49" fontId="7" fillId="3" borderId="31" xfId="0" applyNumberFormat="1" applyFont="1" applyFill="1" applyBorder="1" applyProtection="1">
      <protection locked="0"/>
    </xf>
    <xf numFmtId="0" fontId="7" fillId="0" borderId="0" xfId="0" applyFont="1" applyAlignment="1">
      <alignment horizontal="right"/>
    </xf>
    <xf numFmtId="49" fontId="95" fillId="0" borderId="31" xfId="0" applyNumberFormat="1" applyFont="1" applyBorder="1" applyAlignment="1" applyProtection="1">
      <alignment horizontal="center"/>
      <protection locked="0"/>
    </xf>
    <xf numFmtId="49" fontId="95" fillId="0" borderId="33" xfId="0" applyNumberFormat="1" applyFont="1" applyBorder="1" applyAlignment="1" applyProtection="1">
      <alignment horizontal="center"/>
      <protection locked="0"/>
    </xf>
    <xf numFmtId="0" fontId="46" fillId="0" borderId="34" xfId="0" applyFont="1" applyBorder="1" applyAlignment="1">
      <alignment horizontal="center" vertical="center" textRotation="90" wrapText="1"/>
    </xf>
    <xf numFmtId="0" fontId="92" fillId="0" borderId="34" xfId="0" applyFont="1" applyBorder="1" applyAlignment="1" applyProtection="1">
      <alignment horizontal="center"/>
      <protection locked="0"/>
    </xf>
    <xf numFmtId="0" fontId="92" fillId="0" borderId="35" xfId="0" applyFont="1" applyBorder="1" applyAlignment="1" applyProtection="1">
      <alignment horizontal="center"/>
      <protection locked="0"/>
    </xf>
    <xf numFmtId="49" fontId="63" fillId="7" borderId="25" xfId="0" applyNumberFormat="1" applyFont="1" applyFill="1" applyBorder="1"/>
    <xf numFmtId="49" fontId="63" fillId="7" borderId="25" xfId="0" applyNumberFormat="1" applyFont="1" applyFill="1" applyBorder="1" applyAlignment="1">
      <alignment horizontal="left"/>
    </xf>
    <xf numFmtId="0" fontId="53" fillId="7" borderId="25" xfId="0" applyFont="1" applyFill="1" applyBorder="1"/>
    <xf numFmtId="49" fontId="53" fillId="0" borderId="0" xfId="0" applyNumberFormat="1" applyFont="1"/>
    <xf numFmtId="0" fontId="7" fillId="0" borderId="36" xfId="0" applyFont="1" applyBorder="1" applyAlignment="1">
      <alignment horizontal="left"/>
    </xf>
    <xf numFmtId="0" fontId="7" fillId="0" borderId="36" xfId="0" applyFont="1" applyBorder="1" applyAlignment="1">
      <alignment vertical="top" wrapText="1"/>
    </xf>
    <xf numFmtId="0" fontId="13" fillId="0" borderId="36" xfId="0" applyFont="1" applyBorder="1" applyAlignment="1">
      <alignment horizontal="justify" vertical="top"/>
    </xf>
    <xf numFmtId="0" fontId="54" fillId="0" borderId="37" xfId="0" applyFont="1" applyBorder="1" applyAlignment="1">
      <alignment horizontal="center" vertical="center" textRotation="90" wrapText="1"/>
    </xf>
    <xf numFmtId="0" fontId="54" fillId="5" borderId="38" xfId="0" applyFont="1" applyFill="1" applyBorder="1" applyAlignment="1">
      <alignment horizontal="center" vertical="center" textRotation="90" wrapText="1"/>
    </xf>
    <xf numFmtId="0" fontId="6" fillId="0" borderId="3" xfId="1" applyFill="1" applyBorder="1" applyAlignment="1" applyProtection="1">
      <alignment vertical="center"/>
      <protection locked="0"/>
    </xf>
    <xf numFmtId="0" fontId="99" fillId="0" borderId="0" xfId="0" applyFont="1" applyProtection="1">
      <protection hidden="1"/>
    </xf>
    <xf numFmtId="0" fontId="46" fillId="0" borderId="34" xfId="0" applyFont="1" applyBorder="1" applyAlignment="1">
      <alignment horizontal="center" vertical="center" wrapText="1"/>
    </xf>
    <xf numFmtId="0" fontId="101" fillId="0" borderId="0" xfId="0" applyFont="1" applyProtection="1">
      <protection locked="0"/>
    </xf>
    <xf numFmtId="0" fontId="42" fillId="0" borderId="3" xfId="0" applyFont="1" applyBorder="1" applyAlignment="1" applyProtection="1">
      <alignment horizontal="center"/>
      <protection locked="0"/>
    </xf>
    <xf numFmtId="164" fontId="7" fillId="4" borderId="15" xfId="0" applyNumberFormat="1" applyFont="1" applyFill="1" applyBorder="1" applyAlignment="1" applyProtection="1">
      <alignment horizontal="center" vertical="center"/>
      <protection locked="0"/>
    </xf>
    <xf numFmtId="164" fontId="7" fillId="4" borderId="0" xfId="0" applyNumberFormat="1" applyFont="1" applyFill="1" applyAlignment="1" applyProtection="1">
      <alignment horizontal="center" vertical="center"/>
      <protection locked="0"/>
    </xf>
    <xf numFmtId="49" fontId="64" fillId="0" borderId="26" xfId="0" applyNumberFormat="1" applyFont="1" applyBorder="1" applyAlignment="1" applyProtection="1">
      <alignment horizontal="center" vertical="center" wrapText="1"/>
      <protection locked="0"/>
    </xf>
    <xf numFmtId="49" fontId="64" fillId="0" borderId="26" xfId="0" applyNumberFormat="1" applyFont="1" applyBorder="1" applyAlignment="1" applyProtection="1">
      <alignment horizontal="center" vertical="center"/>
      <protection locked="0"/>
    </xf>
    <xf numFmtId="0" fontId="9" fillId="0" borderId="0" xfId="0" applyFont="1" applyAlignment="1">
      <alignment horizontal="justify" vertical="top" wrapText="1"/>
    </xf>
    <xf numFmtId="0" fontId="13" fillId="0" borderId="0" xfId="0" applyFont="1" applyAlignment="1">
      <alignment horizontal="justify" vertical="top"/>
    </xf>
    <xf numFmtId="0" fontId="9" fillId="0" borderId="0" xfId="0" applyFont="1" applyAlignment="1">
      <alignment horizontal="justify" vertical="top"/>
    </xf>
    <xf numFmtId="49" fontId="64" fillId="3" borderId="26" xfId="0" applyNumberFormat="1" applyFont="1" applyFill="1" applyBorder="1" applyAlignment="1" applyProtection="1">
      <alignment horizontal="center" vertical="center" wrapText="1"/>
      <protection locked="0"/>
    </xf>
    <xf numFmtId="49" fontId="64" fillId="3" borderId="26" xfId="0" applyNumberFormat="1" applyFont="1" applyFill="1" applyBorder="1" applyAlignment="1" applyProtection="1">
      <alignment horizontal="center" vertical="center"/>
      <protection locked="0"/>
    </xf>
    <xf numFmtId="0" fontId="28" fillId="9" borderId="12" xfId="0" applyFont="1" applyFill="1" applyBorder="1" applyAlignment="1">
      <alignment horizontal="center" vertical="center" textRotation="90"/>
    </xf>
    <xf numFmtId="0" fontId="28" fillId="9" borderId="13" xfId="0" applyFont="1" applyFill="1" applyBorder="1" applyAlignment="1">
      <alignment horizontal="center" vertical="center" textRotation="90"/>
    </xf>
    <xf numFmtId="0" fontId="36" fillId="0" borderId="0" xfId="0" applyFont="1" applyAlignment="1">
      <alignment horizontal="center" vertical="center" wrapText="1"/>
    </xf>
    <xf numFmtId="0" fontId="28" fillId="0" borderId="12" xfId="0" applyFont="1" applyBorder="1" applyAlignment="1">
      <alignment horizontal="center" vertical="center" textRotation="90" wrapText="1"/>
    </xf>
    <xf numFmtId="0" fontId="28" fillId="0" borderId="17" xfId="0" applyFont="1" applyBorder="1" applyAlignment="1">
      <alignment horizontal="center" vertical="center" textRotation="90" wrapText="1"/>
    </xf>
    <xf numFmtId="0" fontId="28" fillId="0" borderId="13" xfId="0" applyFont="1" applyBorder="1" applyAlignment="1">
      <alignment horizontal="center" vertical="center" textRotation="90" wrapText="1"/>
    </xf>
    <xf numFmtId="0" fontId="28" fillId="5" borderId="12" xfId="0" applyFont="1" applyFill="1" applyBorder="1" applyAlignment="1">
      <alignment horizontal="center" vertical="center" textRotation="90" wrapText="1"/>
    </xf>
    <xf numFmtId="0" fontId="28" fillId="5" borderId="17" xfId="0" applyFont="1" applyFill="1" applyBorder="1" applyAlignment="1">
      <alignment horizontal="center" vertical="center" textRotation="90" wrapText="1"/>
    </xf>
    <xf numFmtId="0" fontId="28" fillId="5" borderId="13" xfId="0" applyFont="1" applyFill="1" applyBorder="1" applyAlignment="1">
      <alignment horizontal="center" vertical="center" textRotation="90" wrapText="1"/>
    </xf>
    <xf numFmtId="0" fontId="0" fillId="0" borderId="0" xfId="0" applyAlignment="1">
      <alignment horizontal="center" vertical="center" wrapText="1"/>
    </xf>
    <xf numFmtId="0" fontId="21" fillId="2" borderId="6" xfId="0" applyFont="1" applyFill="1" applyBorder="1" applyAlignment="1" applyProtection="1">
      <alignment horizontal="center" vertical="center" textRotation="90"/>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73" fillId="0" borderId="0" xfId="0" applyNumberFormat="1" applyFont="1" applyProtection="1">
      <protection hidden="1"/>
    </xf>
  </cellXfs>
  <cellStyles count="2">
    <cellStyle name="Hyperlink" xfId="1" builtinId="8"/>
    <cellStyle name="Normal" xfId="0" builtinId="0"/>
  </cellStyles>
  <dxfs count="78">
    <dxf>
      <font>
        <color theme="0"/>
      </font>
    </dxf>
    <dxf>
      <fill>
        <patternFill>
          <bgColor rgb="FFFF9999"/>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ill>
        <patternFill>
          <bgColor rgb="FFFF9933"/>
        </patternFill>
      </fill>
    </dxf>
    <dxf>
      <fill>
        <patternFill>
          <bgColor rgb="FFFF9933"/>
        </patternFill>
      </fill>
    </dxf>
    <dxf>
      <fill>
        <patternFill>
          <bgColor rgb="FFFF9933"/>
        </patternFill>
      </fill>
    </dxf>
    <dxf>
      <font>
        <b/>
        <i val="0"/>
        <color rgb="FFFF0000"/>
      </font>
      <fill>
        <patternFill>
          <bgColor rgb="FFFFC000"/>
        </patternFill>
      </fill>
    </dxf>
    <dxf>
      <fill>
        <patternFill>
          <bgColor rgb="FFFF9933"/>
        </patternFill>
      </fill>
    </dxf>
    <dxf>
      <font>
        <color theme="0"/>
      </font>
    </dxf>
    <dxf>
      <fill>
        <patternFill>
          <bgColor rgb="FFFF9999"/>
        </patternFill>
      </fill>
    </dxf>
    <dxf>
      <fill>
        <patternFill>
          <bgColor rgb="FFFF9999"/>
        </patternFill>
      </fill>
    </dxf>
    <dxf>
      <font>
        <b/>
        <i val="0"/>
        <color rgb="FFFF0000"/>
      </font>
      <fill>
        <patternFill>
          <bgColor rgb="FFFFC000"/>
        </patternFill>
      </fill>
    </dxf>
    <dxf>
      <fill>
        <patternFill>
          <bgColor rgb="FFFF9999"/>
        </patternFill>
      </fill>
    </dxf>
    <dxf>
      <fill>
        <patternFill>
          <bgColor rgb="FFFF9999"/>
        </patternFill>
      </fill>
    </dxf>
    <dxf>
      <fill>
        <patternFill>
          <bgColor theme="0"/>
        </patternFill>
      </fill>
    </dxf>
    <dxf>
      <font>
        <color rgb="FF006100"/>
      </font>
      <fill>
        <patternFill>
          <bgColor rgb="FFC6EFCE"/>
        </patternFill>
      </fill>
    </dxf>
    <dxf>
      <font>
        <color rgb="FFC00000"/>
      </font>
      <fill>
        <patternFill>
          <bgColor rgb="FFFFCC99"/>
        </patternFill>
      </fill>
    </dxf>
    <dxf>
      <fill>
        <patternFill>
          <bgColor rgb="FFFF9933"/>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33"/>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border>
        <bottom style="thin">
          <color auto="1"/>
        </bottom>
        <vertical/>
        <horizontal/>
      </border>
    </dxf>
    <dxf>
      <font>
        <color theme="0"/>
      </font>
      <border>
        <left/>
        <right/>
        <top/>
        <bottom/>
        <vertical/>
        <horizontal/>
      </border>
    </dxf>
    <dxf>
      <fill>
        <patternFill>
          <bgColor rgb="FFFF9999"/>
        </patternFill>
      </fill>
    </dxf>
    <dxf>
      <font>
        <b/>
        <i val="0"/>
        <color rgb="FF00B050"/>
      </font>
      <fill>
        <patternFill patternType="none">
          <bgColor auto="1"/>
        </patternFill>
      </fill>
    </dxf>
    <dxf>
      <font>
        <b/>
        <i val="0"/>
        <color rgb="FFFF0000"/>
      </font>
      <fill>
        <patternFill patternType="none">
          <bgColor auto="1"/>
        </patternFill>
      </fill>
    </dxf>
    <dxf>
      <font>
        <b/>
        <i val="0"/>
        <color rgb="FFFF0000"/>
      </font>
    </dxf>
    <dxf>
      <font>
        <b/>
        <i val="0"/>
        <color rgb="FF00B050"/>
      </font>
      <fill>
        <patternFill patternType="none">
          <bgColor auto="1"/>
        </patternFill>
      </fill>
    </dxf>
    <dxf>
      <font>
        <b/>
        <i val="0"/>
        <color rgb="FFFF0000"/>
      </font>
      <fill>
        <patternFill patternType="none">
          <bgColor auto="1"/>
        </patternFill>
      </fill>
    </dxf>
    <dxf>
      <font>
        <b/>
        <i val="0"/>
        <color rgb="FFFF0000"/>
      </font>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border>
        <left style="thin">
          <color auto="1"/>
        </left>
        <right style="thin">
          <color auto="1"/>
        </right>
        <top style="thin">
          <color auto="1"/>
        </top>
        <bottom style="thin">
          <color auto="1"/>
        </bottom>
        <vertical/>
        <horizontal/>
      </border>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border>
        <left style="thin">
          <color theme="1"/>
        </left>
        <right style="thin">
          <color theme="1"/>
        </right>
        <top style="thin">
          <color theme="1"/>
        </top>
        <bottom style="thin">
          <color theme="1"/>
        </bottom>
        <vertical/>
        <horizontal/>
      </border>
    </dxf>
    <dxf>
      <fill>
        <patternFill>
          <bgColor rgb="FFFF9999"/>
        </patternFill>
      </fill>
    </dxf>
    <dxf>
      <fill>
        <patternFill>
          <bgColor rgb="FFFF9999"/>
        </patternFill>
      </fill>
    </dxf>
    <dxf>
      <border>
        <left style="thin">
          <color auto="1"/>
        </left>
        <right style="thin">
          <color auto="1"/>
        </right>
        <top style="thin">
          <color auto="1"/>
        </top>
        <bottom style="thin">
          <color auto="1"/>
        </bottom>
        <vertical/>
        <horizontal/>
      </border>
    </dxf>
    <dxf>
      <fill>
        <patternFill>
          <bgColor rgb="FFFF9999"/>
        </patternFill>
      </fill>
    </dxf>
    <dxf>
      <border>
        <left style="thin">
          <color auto="1"/>
        </left>
        <right style="thin">
          <color auto="1"/>
        </right>
        <top style="thin">
          <color auto="1"/>
        </top>
        <bottom style="thin">
          <color auto="1"/>
        </bottom>
        <vertical/>
        <horizontal/>
      </border>
    </dxf>
    <dxf>
      <fill>
        <patternFill>
          <bgColor rgb="FFFF9999"/>
        </patternFill>
      </fill>
    </dxf>
    <dxf>
      <fill>
        <patternFill>
          <bgColor rgb="FFFF9999"/>
        </patternFill>
      </fill>
    </dxf>
    <dxf>
      <font>
        <color theme="0"/>
      </font>
      <border>
        <left/>
        <right/>
        <top/>
        <bottom/>
        <vertical/>
        <horizontal/>
      </border>
    </dxf>
    <dxf>
      <font>
        <color theme="0"/>
      </font>
      <border>
        <left/>
        <right/>
        <top/>
        <bottom/>
        <vertical/>
        <horizontal/>
      </border>
    </dxf>
    <dxf>
      <border>
        <bottom style="thin">
          <color auto="1"/>
        </bottom>
        <vertical/>
        <horizontal/>
      </border>
    </dxf>
    <dxf>
      <font>
        <color theme="0"/>
      </font>
      <border>
        <left/>
        <right/>
        <top/>
        <bottom/>
        <vertical/>
        <horizontal/>
      </border>
    </dxf>
    <dxf>
      <font>
        <b/>
        <i val="0"/>
        <color rgb="FFFF0000"/>
      </font>
      <fill>
        <patternFill patternType="none">
          <bgColor auto="1"/>
        </patternFill>
      </fill>
    </dxf>
    <dxf>
      <font>
        <color rgb="FF00B050"/>
      </font>
    </dxf>
    <dxf>
      <font>
        <color rgb="FFFF0000"/>
      </font>
    </dxf>
  </dxfs>
  <tableStyles count="0" defaultTableStyle="TableStyleMedium2" defaultPivotStyle="PivotStyleLight16"/>
  <colors>
    <mruColors>
      <color rgb="FFFF9933"/>
      <color rgb="FFFF9999"/>
      <color rgb="FFFFCCCC"/>
      <color rgb="FFFFCC99"/>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EMAILapprove" lockText="1" noThreeD="1"/>
</file>

<file path=xl/ctrlProps/ctrlProp2.xml><?xml version="1.0" encoding="utf-8"?>
<formControlPr xmlns="http://schemas.microsoft.com/office/spreadsheetml/2009/9/main" objectType="CheckBox" checked="Checked" fmlaLink="VOICEapprove" lockText="1" noThreeD="1"/>
</file>

<file path=xl/ctrlProps/ctrlProp3.xml><?xml version="1.0" encoding="utf-8"?>
<formControlPr xmlns="http://schemas.microsoft.com/office/spreadsheetml/2009/9/main" objectType="CheckBox" checked="Checked" fmlaLink="SMSapprove"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t-mobile.cz/eu-regulace" TargetMode="External"/><Relationship Id="rId2" Type="http://schemas.openxmlformats.org/officeDocument/2006/relationships/hyperlink" Target="https://www.t-mobile.cz" TargetMode="Externa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1</xdr:row>
      <xdr:rowOff>0</xdr:rowOff>
    </xdr:from>
    <xdr:to>
      <xdr:col>1</xdr:col>
      <xdr:colOff>23297</xdr:colOff>
      <xdr:row>2</xdr:row>
      <xdr:rowOff>76200</xdr:rowOff>
    </xdr:to>
    <xdr:pic>
      <xdr:nvPicPr>
        <xdr:cNvPr id="32" name="Picture 31" descr="D:\Documents and Settings\rausovam\My Documents\Formuláře\2014\Úprava hlavičky podzim 2014\TMO_Logo_BW.png">
          <a:extLst>
            <a:ext uri="{FF2B5EF4-FFF2-40B4-BE49-F238E27FC236}">
              <a16:creationId xmlns:a16="http://schemas.microsoft.com/office/drawing/2014/main" id="{00000000-0008-0000-0000-000020000000}"/>
            </a:ext>
          </a:extLst>
        </xdr:cNvPr>
        <xdr:cNvPicPr/>
      </xdr:nvPicPr>
      <xdr:blipFill rotWithShape="1">
        <a:blip xmlns:r="http://schemas.openxmlformats.org/officeDocument/2006/relationships" r:embed="rId1" cstate="print"/>
        <a:srcRect l="7701" r="33073"/>
        <a:stretch/>
      </xdr:blipFill>
      <xdr:spPr bwMode="auto">
        <a:xfrm>
          <a:off x="106680" y="144780"/>
          <a:ext cx="678180" cy="45720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530268</xdr:colOff>
      <xdr:row>134</xdr:row>
      <xdr:rowOff>10509</xdr:rowOff>
    </xdr:from>
    <xdr:to>
      <xdr:col>4</xdr:col>
      <xdr:colOff>353009</xdr:colOff>
      <xdr:row>137</xdr:row>
      <xdr:rowOff>90955</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30268" y="28473837"/>
          <a:ext cx="1845982" cy="559980"/>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900"/>
            <a:t>Zájemce: </a:t>
          </a:r>
          <a:r>
            <a:rPr lang="cs-CZ" sz="900">
              <a:solidFill>
                <a:schemeClr val="bg1"/>
              </a:solidFill>
            </a:rPr>
            <a:t>SIGN_C1</a:t>
          </a:r>
        </a:p>
      </xdr:txBody>
    </xdr:sp>
    <xdr:clientData/>
  </xdr:twoCellAnchor>
  <xdr:twoCellAnchor>
    <xdr:from>
      <xdr:col>0</xdr:col>
      <xdr:colOff>15240</xdr:colOff>
      <xdr:row>138</xdr:row>
      <xdr:rowOff>6569</xdr:rowOff>
    </xdr:from>
    <xdr:to>
      <xdr:col>8</xdr:col>
      <xdr:colOff>1110176</xdr:colOff>
      <xdr:row>139</xdr:row>
      <xdr:rowOff>151085</xdr:rowOff>
    </xdr:to>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15240" y="29100517"/>
          <a:ext cx="5791746" cy="29560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650" b="1" baseline="30000">
              <a:solidFill>
                <a:schemeClr val="dk1"/>
              </a:solidFill>
              <a:effectLst/>
              <a:latin typeface="Arial" panose="020B0604020202020204" pitchFamily="34" charset="0"/>
              <a:ea typeface="+mn-ea"/>
              <a:cs typeface="Arial" panose="020B0604020202020204" pitchFamily="34" charset="0"/>
            </a:rPr>
            <a:t>1</a:t>
          </a:r>
          <a:r>
            <a:rPr lang="en-US" sz="650" baseline="30000">
              <a:solidFill>
                <a:schemeClr val="dk1"/>
              </a:solidFill>
              <a:effectLst/>
              <a:latin typeface="Arial" panose="020B0604020202020204" pitchFamily="34" charset="0"/>
              <a:ea typeface="+mn-ea"/>
              <a:cs typeface="Arial" panose="020B0604020202020204" pitchFamily="34" charset="0"/>
            </a:rPr>
            <a:t>) </a:t>
          </a:r>
          <a:r>
            <a:rPr lang="en-US" sz="650" baseline="0">
              <a:solidFill>
                <a:schemeClr val="dk1"/>
              </a:solidFill>
              <a:effectLst/>
              <a:latin typeface="Arial" panose="020B0604020202020204" pitchFamily="34" charset="0"/>
              <a:ea typeface="+mn-ea"/>
              <a:cs typeface="Arial" panose="020B0604020202020204" pitchFamily="34" charset="0"/>
            </a:rPr>
            <a:t>    </a:t>
          </a:r>
          <a:r>
            <a:rPr lang="cs-CZ" sz="650" baseline="30000">
              <a:solidFill>
                <a:schemeClr val="dk1"/>
              </a:solidFill>
              <a:effectLst/>
              <a:latin typeface="Arial" panose="020B0604020202020204" pitchFamily="34" charset="0"/>
              <a:ea typeface="+mn-ea"/>
              <a:cs typeface="Arial" panose="020B0604020202020204" pitchFamily="34" charset="0"/>
            </a:rPr>
            <a:t>Platí v případě, že je kolonka označena křížkem.</a:t>
          </a:r>
        </a:p>
        <a:p>
          <a:pPr lvl="0" algn="l"/>
          <a:r>
            <a:rPr lang="en-US" sz="650" b="1" baseline="30000">
              <a:solidFill>
                <a:schemeClr val="dk1"/>
              </a:solidFill>
              <a:effectLst/>
              <a:latin typeface="Arial" panose="020B0604020202020204" pitchFamily="34" charset="0"/>
              <a:ea typeface="+mn-ea"/>
              <a:cs typeface="Arial" panose="020B0604020202020204" pitchFamily="34" charset="0"/>
            </a:rPr>
            <a:t>2</a:t>
          </a:r>
          <a:r>
            <a:rPr lang="en-US" sz="650" baseline="30000">
              <a:solidFill>
                <a:schemeClr val="dk1"/>
              </a:solidFill>
              <a:effectLst/>
              <a:latin typeface="Arial" panose="020B0604020202020204" pitchFamily="34" charset="0"/>
              <a:ea typeface="+mn-ea"/>
              <a:cs typeface="Arial" panose="020B0604020202020204" pitchFamily="34" charset="0"/>
            </a:rPr>
            <a:t>)       </a:t>
          </a:r>
          <a:r>
            <a:rPr lang="cs-CZ" sz="650" baseline="30000">
              <a:solidFill>
                <a:schemeClr val="dk1"/>
              </a:solidFill>
              <a:effectLst/>
              <a:latin typeface="Arial" panose="020B0604020202020204" pitchFamily="34" charset="0"/>
              <a:ea typeface="+mn-ea"/>
              <a:cs typeface="Arial" panose="020B0604020202020204" pitchFamily="34" charset="0"/>
            </a:rPr>
            <a:t>Označte „Ano“ v případě, že podmiňuje-li zákon č. 340/2015 Sb., o registru smluv, ve znění pozdějších předpisů, nabytí účinnosti Účastnické smlouvy jejím</a:t>
          </a:r>
          <a:r>
            <a:rPr lang="en-US" sz="650" baseline="30000">
              <a:solidFill>
                <a:schemeClr val="dk1"/>
              </a:solidFill>
              <a:effectLst/>
              <a:latin typeface="Arial" panose="020B0604020202020204" pitchFamily="34" charset="0"/>
              <a:ea typeface="+mn-ea"/>
              <a:cs typeface="Arial" panose="020B0604020202020204" pitchFamily="34" charset="0"/>
            </a:rPr>
            <a:t> </a:t>
          </a:r>
          <a:r>
            <a:rPr lang="cs-CZ" sz="650" baseline="30000">
              <a:solidFill>
                <a:schemeClr val="dk1"/>
              </a:solidFill>
              <a:effectLst/>
              <a:latin typeface="Arial" panose="020B0604020202020204" pitchFamily="34" charset="0"/>
              <a:ea typeface="+mn-ea"/>
              <a:cs typeface="Arial" panose="020B0604020202020204" pitchFamily="34" charset="0"/>
            </a:rPr>
            <a:t>uveřejněním v registru smluv. V opačném případě označte „Ne“</a:t>
          </a:r>
          <a:endParaRPr lang="en-US" sz="650">
            <a:effectLst/>
            <a:latin typeface="Arial" panose="020B0604020202020204" pitchFamily="34" charset="0"/>
            <a:cs typeface="Arial" panose="020B0604020202020204" pitchFamily="34" charset="0"/>
          </a:endParaRPr>
        </a:p>
        <a:p>
          <a:br>
            <a:rPr lang="cs-CZ" sz="650" baseline="30000">
              <a:solidFill>
                <a:schemeClr val="dk1"/>
              </a:solidFill>
              <a:effectLst/>
              <a:latin typeface="Arial" panose="020B0604020202020204" pitchFamily="34" charset="0"/>
              <a:ea typeface="+mn-ea"/>
              <a:cs typeface="Arial" panose="020B0604020202020204" pitchFamily="34" charset="0"/>
            </a:rPr>
          </a:br>
          <a:endParaRPr lang="en-US" sz="650">
            <a:effectLst/>
            <a:latin typeface="Arial" panose="020B0604020202020204" pitchFamily="34" charset="0"/>
            <a:cs typeface="Arial" panose="020B0604020202020204" pitchFamily="34" charset="0"/>
          </a:endParaRPr>
        </a:p>
        <a:p>
          <a:pPr marL="0" lvl="0" indent="0" algn="l">
            <a:buFontTx/>
            <a:buNone/>
          </a:pPr>
          <a:endParaRPr lang="en-US" sz="75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146050</xdr:colOff>
          <xdr:row>90</xdr:row>
          <xdr:rowOff>88900</xdr:rowOff>
        </xdr:from>
        <xdr:to>
          <xdr:col>4</xdr:col>
          <xdr:colOff>171450</xdr:colOff>
          <xdr:row>91</xdr:row>
          <xdr:rowOff>152400</xdr:rowOff>
        </xdr:to>
        <xdr:sp macro="" textlink="">
          <xdr:nvSpPr>
            <xdr:cNvPr id="34332" name="Check Box 1564" hidden="1">
              <a:extLst>
                <a:ext uri="{63B3BB69-23CF-44E3-9099-C40C66FF867C}">
                  <a14:compatExt spid="_x0000_s34332"/>
                </a:ext>
                <a:ext uri="{FF2B5EF4-FFF2-40B4-BE49-F238E27FC236}">
                  <a16:creationId xmlns:a16="http://schemas.microsoft.com/office/drawing/2014/main" id="{00000000-0008-0000-0000-00001C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cs-CZ"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91</xdr:row>
          <xdr:rowOff>114300</xdr:rowOff>
        </xdr:from>
        <xdr:to>
          <xdr:col>2</xdr:col>
          <xdr:colOff>565150</xdr:colOff>
          <xdr:row>93</xdr:row>
          <xdr:rowOff>31750</xdr:rowOff>
        </xdr:to>
        <xdr:sp macro="" textlink="">
          <xdr:nvSpPr>
            <xdr:cNvPr id="34333" name="Check Box 1565" hidden="1">
              <a:extLst>
                <a:ext uri="{63B3BB69-23CF-44E3-9099-C40C66FF867C}">
                  <a14:compatExt spid="_x0000_s34333"/>
                </a:ext>
                <a:ext uri="{FF2B5EF4-FFF2-40B4-BE49-F238E27FC236}">
                  <a16:creationId xmlns:a16="http://schemas.microsoft.com/office/drawing/2014/main" id="{00000000-0008-0000-0000-00001D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cs-CZ" sz="800" b="0" i="0" u="none" strike="noStrike" baseline="0">
                  <a:solidFill>
                    <a:srgbClr val="000000"/>
                  </a:solidFill>
                  <a:latin typeface="Segoe UI"/>
                  <a:cs typeface="Segoe UI"/>
                </a:rPr>
                <a:t>Hlasové volání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89</xdr:row>
          <xdr:rowOff>57150</xdr:rowOff>
        </xdr:from>
        <xdr:to>
          <xdr:col>4</xdr:col>
          <xdr:colOff>342900</xdr:colOff>
          <xdr:row>90</xdr:row>
          <xdr:rowOff>127000</xdr:rowOff>
        </xdr:to>
        <xdr:sp macro="" textlink="">
          <xdr:nvSpPr>
            <xdr:cNvPr id="34330" name="Check Box 1562" hidden="1">
              <a:extLst>
                <a:ext uri="{63B3BB69-23CF-44E3-9099-C40C66FF867C}">
                  <a14:compatExt spid="_x0000_s34330"/>
                </a:ext>
                <a:ext uri="{FF2B5EF4-FFF2-40B4-BE49-F238E27FC236}">
                  <a16:creationId xmlns:a16="http://schemas.microsoft.com/office/drawing/2014/main" id="{00000000-0008-0000-0000-00001A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cs-CZ" sz="800" b="0" i="0" u="none" strike="noStrike" baseline="0">
                  <a:solidFill>
                    <a:srgbClr val="000000"/>
                  </a:solidFill>
                  <a:latin typeface="Segoe UI"/>
                  <a:cs typeface="Segoe UI"/>
                </a:rPr>
                <a:t>SMS/MMS/smart message</a:t>
              </a:r>
            </a:p>
          </xdr:txBody>
        </xdr:sp>
        <xdr:clientData/>
      </xdr:twoCellAnchor>
    </mc:Choice>
    <mc:Fallback/>
  </mc:AlternateContent>
  <xdr:twoCellAnchor>
    <xdr:from>
      <xdr:col>1</xdr:col>
      <xdr:colOff>8283</xdr:colOff>
      <xdr:row>93</xdr:row>
      <xdr:rowOff>25967</xdr:rowOff>
    </xdr:from>
    <xdr:to>
      <xdr:col>5</xdr:col>
      <xdr:colOff>70168</xdr:colOff>
      <xdr:row>108</xdr:row>
      <xdr:rowOff>140267</xdr:rowOff>
    </xdr:to>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770283" y="22082554"/>
          <a:ext cx="2861407" cy="23506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cs-CZ" sz="800">
            <a:latin typeface="Arial" panose="020B0604020202020204" pitchFamily="34" charset="0"/>
            <a:cs typeface="Arial" panose="020B0604020202020204" pitchFamily="34" charset="0"/>
          </a:endParaRPr>
        </a:p>
      </xdr:txBody>
    </xdr:sp>
    <xdr:clientData/>
  </xdr:twoCellAnchor>
  <xdr:twoCellAnchor>
    <xdr:from>
      <xdr:col>4</xdr:col>
      <xdr:colOff>387064</xdr:colOff>
      <xdr:row>134</xdr:row>
      <xdr:rowOff>10509</xdr:rowOff>
    </xdr:from>
    <xdr:to>
      <xdr:col>5</xdr:col>
      <xdr:colOff>833857</xdr:colOff>
      <xdr:row>137</xdr:row>
      <xdr:rowOff>90955</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2410305" y="28473837"/>
          <a:ext cx="1800000" cy="559980"/>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900"/>
            <a:t>Účastník: </a:t>
          </a:r>
          <a:r>
            <a:rPr lang="cs-CZ" sz="900">
              <a:solidFill>
                <a:schemeClr val="bg1"/>
              </a:solidFill>
            </a:rPr>
            <a:t>SIGN_S1</a:t>
          </a:r>
        </a:p>
      </xdr:txBody>
    </xdr:sp>
    <xdr:clientData/>
  </xdr:twoCellAnchor>
  <xdr:twoCellAnchor>
    <xdr:from>
      <xdr:col>5</xdr:col>
      <xdr:colOff>867913</xdr:colOff>
      <xdr:row>134</xdr:row>
      <xdr:rowOff>10509</xdr:rowOff>
    </xdr:from>
    <xdr:to>
      <xdr:col>8</xdr:col>
      <xdr:colOff>1347551</xdr:colOff>
      <xdr:row>137</xdr:row>
      <xdr:rowOff>90955</xdr:rowOff>
    </xdr:to>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4244361" y="28473837"/>
          <a:ext cx="1800000" cy="559980"/>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900"/>
            <a:t>Operátor/obch. zástupce: </a:t>
          </a:r>
          <a:r>
            <a:rPr lang="cs-CZ" sz="900">
              <a:solidFill>
                <a:schemeClr val="bg1"/>
              </a:solidFill>
            </a:rPr>
            <a:t>SIGN_Z1</a:t>
          </a:r>
        </a:p>
      </xdr:txBody>
    </xdr:sp>
    <xdr:clientData/>
  </xdr:twoCellAnchor>
  <xdr:twoCellAnchor>
    <xdr:from>
      <xdr:col>1</xdr:col>
      <xdr:colOff>41414</xdr:colOff>
      <xdr:row>59</xdr:row>
      <xdr:rowOff>24848</xdr:rowOff>
    </xdr:from>
    <xdr:to>
      <xdr:col>4</xdr:col>
      <xdr:colOff>1251471</xdr:colOff>
      <xdr:row>60</xdr:row>
      <xdr:rowOff>1911</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803414" y="10162761"/>
          <a:ext cx="2659514" cy="150934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cs-CZ" sz="800">
              <a:latin typeface="Arial" panose="020B0604020202020204" pitchFamily="34" charset="0"/>
              <a:cs typeface="Arial" panose="020B0604020202020204" pitchFamily="34" charset="0"/>
            </a:rPr>
            <a:t>Operátor a Účastník se dohodli, že Účastnická smlouva uvedená v „Seznamu Účastnických smluv“ skončí před uplynutím sjednané doby jejího trvání, a to kde dni, kdy bude aktivováno telefonní číslo Zájemce k Účastnické smlouvě sjednávané mezi Operátorem a Zájemcem na tomto formuláři. </a:t>
          </a:r>
        </a:p>
        <a:p>
          <a:pPr algn="just"/>
          <a:r>
            <a:rPr lang="cs-CZ" sz="800">
              <a:latin typeface="Arial" panose="020B0604020202020204" pitchFamily="34" charset="0"/>
              <a:cs typeface="Arial" panose="020B0604020202020204" pitchFamily="34" charset="0"/>
            </a:rPr>
            <a:t>Operátor a Účastník se dohodli, že k ukončení Původní Účastnické smlouvy dojde nejpozději do 30 dnů od data </a:t>
          </a:r>
          <a:r>
            <a:rPr lang="cs-CZ" sz="800">
              <a:solidFill>
                <a:schemeClr val="dk1"/>
              </a:solidFill>
              <a:latin typeface="Arial" panose="020B0604020202020204" pitchFamily="34" charset="0"/>
              <a:ea typeface="+mn-ea"/>
              <a:cs typeface="Arial" panose="020B0604020202020204" pitchFamily="34" charset="0"/>
            </a:rPr>
            <a:t>uzavření této Dohody. O konkrétním datu ukončení původní Účastnické smlouvy Operátor Účastníka informuje prostřednictvím SMS zprávy.V případě ukončení Účastnické  smlouvy  sjednané  na  </a:t>
          </a:r>
        </a:p>
      </xdr:txBody>
    </xdr:sp>
    <xdr:clientData/>
  </xdr:twoCellAnchor>
  <xdr:twoCellAnchor>
    <xdr:from>
      <xdr:col>4</xdr:col>
      <xdr:colOff>1275521</xdr:colOff>
      <xdr:row>59</xdr:row>
      <xdr:rowOff>14236</xdr:rowOff>
    </xdr:from>
    <xdr:to>
      <xdr:col>8</xdr:col>
      <xdr:colOff>1295644</xdr:colOff>
      <xdr:row>59</xdr:row>
      <xdr:rowOff>1510497</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3528391" y="10152149"/>
          <a:ext cx="2687123" cy="1496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cs-CZ" sz="800">
              <a:solidFill>
                <a:schemeClr val="dk1"/>
              </a:solidFill>
              <a:effectLst/>
              <a:latin typeface="Arial" panose="020B0604020202020204" pitchFamily="34" charset="0"/>
              <a:ea typeface="+mn-ea"/>
              <a:cs typeface="Arial" panose="020B0604020202020204" pitchFamily="34" charset="0"/>
            </a:rPr>
            <a:t>dobu</a:t>
          </a:r>
          <a:r>
            <a:rPr lang="cs-CZ" sz="800" baseline="0">
              <a:solidFill>
                <a:schemeClr val="dk1"/>
              </a:solidFill>
              <a:effectLst/>
              <a:latin typeface="Arial" panose="020B0604020202020204" pitchFamily="34" charset="0"/>
              <a:ea typeface="+mn-ea"/>
              <a:cs typeface="Arial" panose="020B0604020202020204" pitchFamily="34" charset="0"/>
            </a:rPr>
            <a:t> určitou před </a:t>
          </a:r>
          <a:r>
            <a:rPr lang="cs-CZ" sz="800">
              <a:solidFill>
                <a:schemeClr val="dk1"/>
              </a:solidFill>
              <a:effectLst/>
              <a:latin typeface="Arial" panose="020B0604020202020204" pitchFamily="34" charset="0"/>
              <a:ea typeface="+mn-ea"/>
              <a:cs typeface="Arial" panose="020B0604020202020204" pitchFamily="34" charset="0"/>
            </a:rPr>
            <a:t>uplynutím</a:t>
          </a:r>
          <a:r>
            <a:rPr lang="cs-CZ" sz="800" baseline="0">
              <a:solidFill>
                <a:schemeClr val="dk1"/>
              </a:solidFill>
              <a:effectLst/>
              <a:latin typeface="Arial" panose="020B0604020202020204" pitchFamily="34" charset="0"/>
              <a:ea typeface="+mn-ea"/>
              <a:cs typeface="Arial" panose="020B0604020202020204" pitchFamily="34" charset="0"/>
            </a:rPr>
            <a:t> této </a:t>
          </a:r>
          <a:r>
            <a:rPr lang="cs-CZ" sz="800">
              <a:solidFill>
                <a:schemeClr val="dk1"/>
              </a:solidFill>
              <a:effectLst/>
              <a:latin typeface="Arial" panose="020B0604020202020204" pitchFamily="34" charset="0"/>
              <a:ea typeface="+mn-ea"/>
              <a:cs typeface="Arial" panose="020B0604020202020204" pitchFamily="34" charset="0"/>
            </a:rPr>
            <a:t>sjednané doby je Účastník povinen  zaplatit  finanční vypořádání  ve  výši  stanovené v  Účastnické  smlouvě.Operátor a Účastník se současně dohodli, že po ukončení Původní Účastnické smlouvy nebude telefonní číslo uvedené v „Seznamu Účastnických smluv“ převedeno v souladu s čl. 2.6.4. Všeobecných podmínek na předplacenou službu Twist. Účastník se tímto výslovně vzdává dle §34 odst. 12 zákona č.127/2005 Sb., o elektronických komunikacích, práva napřenesení telefonního čísla k jinému poskytovateli po dobu</a:t>
          </a:r>
          <a:r>
            <a:rPr lang="cs-CZ" sz="800" baseline="0">
              <a:solidFill>
                <a:schemeClr val="dk1"/>
              </a:solidFill>
              <a:effectLst/>
              <a:latin typeface="Arial" panose="020B0604020202020204" pitchFamily="34" charset="0"/>
              <a:ea typeface="+mn-ea"/>
              <a:cs typeface="Arial" panose="020B0604020202020204" pitchFamily="34" charset="0"/>
            </a:rPr>
            <a:t> </a:t>
          </a:r>
          <a:r>
            <a:rPr lang="cs-CZ" sz="800">
              <a:solidFill>
                <a:schemeClr val="dk1"/>
              </a:solidFill>
              <a:effectLst/>
              <a:latin typeface="Arial" panose="020B0604020202020204" pitchFamily="34" charset="0"/>
              <a:ea typeface="+mn-ea"/>
              <a:cs typeface="Arial" panose="020B0604020202020204" pitchFamily="34" charset="0"/>
            </a:rPr>
            <a:t>nejméně 1 měsíce ode dne zániku závazku ze smlouvy.</a:t>
          </a:r>
        </a:p>
      </xdr:txBody>
    </xdr:sp>
    <xdr:clientData/>
  </xdr:twoCellAnchor>
  <xdr:twoCellAnchor>
    <xdr:from>
      <xdr:col>1</xdr:col>
      <xdr:colOff>8283</xdr:colOff>
      <xdr:row>60</xdr:row>
      <xdr:rowOff>33131</xdr:rowOff>
    </xdr:from>
    <xdr:to>
      <xdr:col>5</xdr:col>
      <xdr:colOff>41413</xdr:colOff>
      <xdr:row>76</xdr:row>
      <xdr:rowOff>8283</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811696" y="11703327"/>
          <a:ext cx="2832652" cy="786019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cs-CZ" sz="800">
              <a:solidFill>
                <a:schemeClr val="dk1"/>
              </a:solidFill>
              <a:effectLst/>
              <a:latin typeface="Arial" panose="020B0604020202020204" pitchFamily="34" charset="0"/>
              <a:ea typeface="+mn-ea"/>
              <a:cs typeface="Arial" panose="020B0604020202020204" pitchFamily="34" charset="0"/>
            </a:rPr>
            <a:t>Operátor a Zájemce tímto uzavírají novou Účastnickou smlouvu, na základě které bude Operátor Zájemci poskytovat Základní a doplňkové Služby elektronických komunikací a související služby (dále souhrnně jen „Služby“) v rozsahu, který si smluvní strany sjednají, a Zájemce se zavazuje za tyto Služby platit řádně a včas sjednanou cenu.</a:t>
          </a:r>
          <a:r>
            <a:rPr lang="cs-CZ" sz="800">
              <a:effectLst/>
              <a:latin typeface="Arial" panose="020B0604020202020204" pitchFamily="34" charset="0"/>
              <a:cs typeface="Arial" panose="020B0604020202020204" pitchFamily="34" charset="0"/>
            </a:rPr>
            <a:t> </a:t>
          </a:r>
        </a:p>
        <a:p>
          <a:pPr algn="just"/>
          <a:r>
            <a:rPr lang="cs-CZ" sz="800">
              <a:solidFill>
                <a:sysClr val="windowText" lastClr="000000"/>
              </a:solidFill>
              <a:effectLst/>
              <a:latin typeface="Arial" panose="020B0604020202020204" pitchFamily="34" charset="0"/>
              <a:cs typeface="Arial" panose="020B0604020202020204" pitchFamily="34" charset="0"/>
            </a:rPr>
            <a:t>Předsmluvní informace k jednotlivým Službám jsou dostupné na </a:t>
          </a:r>
          <a:r>
            <a:rPr lang="cs-CZ" sz="800" u="sng">
              <a:solidFill>
                <a:schemeClr val="accent1"/>
              </a:solidFill>
              <a:effectLst/>
              <a:latin typeface="Arial" panose="020B0604020202020204" pitchFamily="34" charset="0"/>
              <a:cs typeface="Arial" panose="020B0604020202020204" pitchFamily="34" charset="0"/>
            </a:rPr>
            <a:t>www.t-mobile.cz/kestazeni</a:t>
          </a:r>
          <a:r>
            <a:rPr lang="cs-CZ" sz="800">
              <a:solidFill>
                <a:sysClr val="windowText" lastClr="000000"/>
              </a:solidFill>
              <a:effectLst/>
              <a:latin typeface="Arial" panose="020B0604020202020204" pitchFamily="34" charset="0"/>
              <a:cs typeface="Arial" panose="020B0604020202020204" pitchFamily="34" charset="0"/>
            </a:rPr>
            <a:t> a je důležité si je v případě, máte-li na ně ze zákona právo, stáhnout pro účely dokumentace, pozdějšího použití a reprodukce v nezměněné podobě. Předsmluvní informace jsou tvořeny Obchodními podmínkami jednotlivých Služeb a Shrnutím smlouvy (dále souhrnně jako „Předsmluvní informace“). </a:t>
          </a:r>
        </a:p>
        <a:p>
          <a:endParaRPr lang="cs-CZ" sz="800">
            <a:solidFill>
              <a:schemeClr val="dk1"/>
            </a:solidFill>
            <a:effectLst/>
            <a:latin typeface="Arial" panose="020B0604020202020204" pitchFamily="34" charset="0"/>
            <a:ea typeface="+mn-ea"/>
            <a:cs typeface="Arial" panose="020B0604020202020204" pitchFamily="34" charset="0"/>
          </a:endParaRPr>
        </a:p>
        <a:p>
          <a:pPr algn="just"/>
          <a:r>
            <a:rPr lang="cs-CZ" sz="800">
              <a:solidFill>
                <a:schemeClr val="dk1"/>
              </a:solidFill>
              <a:effectLst/>
              <a:latin typeface="Arial" panose="020B0604020202020204" pitchFamily="34" charset="0"/>
              <a:ea typeface="+mn-ea"/>
              <a:cs typeface="Arial" panose="020B0604020202020204" pitchFamily="34" charset="0"/>
            </a:rPr>
            <a:t>Doba trvání Účastnických smluv se řídí příslušným ustanovením Rámcové smlouvy specifikované v záhlaví tohoto formuláře. Rámcová smlouva stanoví, jestli je Účastnická smlouva uzavřena na dobu určitou dle platnosti Rámcové smlouvy anebo Rámcová smlouva odkazuje na autonomii Účastnických smluv při sjednávání jejich doby trvání (v takovém případě a pro zákazníky bez Rámcové smlouvy název tarifu s označením „bez závazku“ znamená dobu trvání vzniklé Účastnické smlouvy na dobu neurčitou, ostatní tarify jsou uzavírané na 24 měsíců).</a:t>
          </a:r>
        </a:p>
        <a:p>
          <a:pPr algn="just"/>
          <a:endParaRPr lang="cs-CZ" sz="800">
            <a:solidFill>
              <a:schemeClr val="dk1"/>
            </a:solidFill>
            <a:effectLst/>
            <a:latin typeface="Arial" panose="020B0604020202020204" pitchFamily="34" charset="0"/>
            <a:ea typeface="+mn-ea"/>
            <a:cs typeface="Arial" panose="020B0604020202020204" pitchFamily="34" charset="0"/>
          </a:endParaRPr>
        </a:p>
        <a:p>
          <a:pPr algn="just"/>
          <a:r>
            <a:rPr lang="cs-CZ" sz="800">
              <a:solidFill>
                <a:schemeClr val="dk1"/>
              </a:solidFill>
              <a:effectLst/>
              <a:latin typeface="Arial" panose="020B0604020202020204" pitchFamily="34" charset="0"/>
              <a:ea typeface="+mn-ea"/>
              <a:cs typeface="Arial" panose="020B0604020202020204" pitchFamily="34" charset="0"/>
            </a:rPr>
            <a:t>Pokud v Rámcové smlouvě, resp. v Účastnické smlouvě není uvedeno jinak, přechází Účastnická smlouva po uplynutí doby určité v ní sjednané do režimu doby neurčité. </a:t>
          </a:r>
          <a:r>
            <a:rPr lang="cs-CZ" sz="800">
              <a:solidFill>
                <a:sysClr val="windowText" lastClr="000000"/>
              </a:solidFill>
              <a:effectLst/>
              <a:latin typeface="Arial" panose="020B0604020202020204" pitchFamily="34" charset="0"/>
              <a:ea typeface="+mn-ea"/>
              <a:cs typeface="Arial" panose="020B0604020202020204" pitchFamily="34" charset="0"/>
            </a:rPr>
            <a:t>Dnem aktivace Služby se stává Smlouva účinnou a tímto dnem začíná běžet sjednaná doba trvání. Vyžaduje-li však zákon pro nabytí účinnosti Smlouvy splnění další podmínky, nabývá Smlouva účinnosti dnem, kdy je Služba aktivní a zákonem vyžadovaná podmínka je splněna.</a:t>
          </a:r>
        </a:p>
        <a:p>
          <a:pPr algn="just"/>
          <a:r>
            <a:rPr lang="cs-CZ" sz="800" b="1">
              <a:solidFill>
                <a:schemeClr val="dk1"/>
              </a:solidFill>
              <a:effectLst/>
              <a:latin typeface="Arial" panose="020B0604020202020204" pitchFamily="34" charset="0"/>
              <a:ea typeface="+mn-ea"/>
              <a:cs typeface="Arial" panose="020B0604020202020204" pitchFamily="34" charset="0"/>
            </a:rPr>
            <a:t>Obsah Účastnické smlouvy a nedílnou součást Účastnické smlouvy tvoří tyto dokumenty (dále jen „Dokumenty“)</a:t>
          </a:r>
          <a:r>
            <a:rPr lang="cs-CZ" sz="800">
              <a:solidFill>
                <a:schemeClr val="dk1"/>
              </a:solidFill>
              <a:effectLst/>
              <a:latin typeface="Arial" panose="020B0604020202020204" pitchFamily="34" charset="0"/>
              <a:ea typeface="+mn-ea"/>
              <a:cs typeface="Arial" panose="020B0604020202020204" pitchFamily="34" charset="0"/>
            </a:rPr>
            <a:t>:</a:t>
          </a:r>
        </a:p>
        <a:p>
          <a:pPr algn="just"/>
          <a:endParaRPr lang="cs-CZ" sz="800">
            <a:solidFill>
              <a:schemeClr val="dk1"/>
            </a:solidFill>
            <a:effectLst/>
            <a:latin typeface="Arial" panose="020B0604020202020204" pitchFamily="34" charset="0"/>
            <a:ea typeface="+mn-ea"/>
            <a:cs typeface="Arial" panose="020B0604020202020204" pitchFamily="34" charset="0"/>
          </a:endParaRPr>
        </a:p>
        <a:p>
          <a:pPr marL="171450" indent="-171450" algn="just">
            <a:buFont typeface="Wingdings" panose="05000000000000000000" pitchFamily="2" charset="2"/>
            <a:buChar char="§"/>
          </a:pPr>
          <a:r>
            <a:rPr lang="cs-CZ" sz="800">
              <a:solidFill>
                <a:sysClr val="windowText" lastClr="000000"/>
              </a:solidFill>
              <a:effectLst/>
              <a:latin typeface="Arial" panose="020B0604020202020204" pitchFamily="34" charset="0"/>
              <a:ea typeface="+mn-ea"/>
              <a:cs typeface="Arial" panose="020B0604020202020204" pitchFamily="34" charset="0"/>
            </a:rPr>
            <a:t>Předsmluvní informace, máte-li na ně ze zákona právo,</a:t>
          </a:r>
        </a:p>
        <a:p>
          <a:pPr marL="171450"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podmínky zachycené v tomto formuláři, včetně podmínek sjednaných v části formuláře Seznam Účastnických smluv,</a:t>
          </a:r>
        </a:p>
        <a:p>
          <a:pPr marL="171450"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platné Všeobecné podmínky společnosti T-Mobile Czech Republic a.s. (také jen „Všeobecné podmínky“),</a:t>
          </a:r>
        </a:p>
        <a:p>
          <a:pPr marL="171450"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Podmínky poskytování digitálních (zprostředkovatelských a dalších) služeb vyplývající z Evropské regulace služeb</a:t>
          </a:r>
        </a:p>
        <a:p>
          <a:pPr marL="171450"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platné Podmínky zpracovávání osobních, identifikačních, provozních a lokalizačních údajů, platný Ceník služeb,</a:t>
          </a:r>
        </a:p>
        <a:p>
          <a:pPr marL="171450"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další podmínky:</a:t>
          </a:r>
        </a:p>
        <a:p>
          <a:pPr marL="628650" lvl="1"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Podmínky zvoleného tarifu a dalších zvolených Služeb, </a:t>
          </a:r>
        </a:p>
        <a:p>
          <a:pPr marL="628650" lvl="1"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Podmínky přenesení čísla, </a:t>
          </a:r>
        </a:p>
        <a:p>
          <a:pPr marL="628650" lvl="1"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Obchodní podmínky T-Mobile služby m-platba, </a:t>
          </a:r>
        </a:p>
        <a:p>
          <a:pPr marL="628650" lvl="1"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Obchodní podmínky Platebních služeb T-Mobile</a:t>
          </a:r>
        </a:p>
        <a:p>
          <a:pPr marL="628650" lvl="1"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Pravidla pro prodej zařízení na splátky</a:t>
          </a:r>
        </a:p>
        <a:p>
          <a:pPr marL="628650" lvl="1" indent="-171450" algn="just">
            <a:buFont typeface="Wingdings" panose="05000000000000000000" pitchFamily="2" charset="2"/>
            <a:buChar char="§"/>
          </a:pPr>
          <a:endParaRPr lang="cs-CZ" sz="800">
            <a:solidFill>
              <a:schemeClr val="dk1"/>
            </a:solidFill>
            <a:effectLst/>
            <a:latin typeface="Arial" panose="020B0604020202020204" pitchFamily="34" charset="0"/>
            <a:ea typeface="+mn-ea"/>
            <a:cs typeface="Arial" panose="020B0604020202020204" pitchFamily="34" charset="0"/>
          </a:endParaRPr>
        </a:p>
        <a:p>
          <a:r>
            <a:rPr lang="cs-CZ" sz="800">
              <a:solidFill>
                <a:schemeClr val="dk1"/>
              </a:solidFill>
              <a:effectLst/>
              <a:latin typeface="Arial" panose="020B0604020202020204" pitchFamily="34" charset="0"/>
              <a:ea typeface="+mn-ea"/>
              <a:cs typeface="Arial" panose="020B0604020202020204" pitchFamily="34" charset="0"/>
            </a:rPr>
            <a:t>Přednost Dokumentů se řídí čl. 2.2 Všeobecných podmínek, nikoliv pořadím uvedeným výše. Veškeré podmínky jsou k dispozici na </a:t>
          </a:r>
          <a:r>
            <a:rPr lang="cs-CZ" sz="800" b="1" u="sng">
              <a:solidFill>
                <a:schemeClr val="accent5">
                  <a:lumMod val="75000"/>
                </a:schemeClr>
              </a:solidFill>
              <a:effectLst/>
              <a:latin typeface="Arial" panose="020B0604020202020204" pitchFamily="34" charset="0"/>
              <a:ea typeface="+mn-ea"/>
              <a:cs typeface="Arial" panose="020B0604020202020204" pitchFamily="34" charset="0"/>
            </a:rPr>
            <a:t>www.t-mobile.cz/novyzakaznik</a:t>
          </a:r>
          <a:r>
            <a:rPr lang="cs-CZ" sz="800">
              <a:solidFill>
                <a:schemeClr val="dk1"/>
              </a:solidFill>
              <a:effectLst/>
              <a:latin typeface="Arial" panose="020B0604020202020204" pitchFamily="34" charset="0"/>
              <a:ea typeface="+mn-ea"/>
              <a:cs typeface="Arial" panose="020B0604020202020204" pitchFamily="34" charset="0"/>
            </a:rPr>
            <a:t>.</a:t>
          </a:r>
        </a:p>
        <a:p>
          <a:endParaRPr lang="cs-CZ" sz="800">
            <a:solidFill>
              <a:schemeClr val="dk1"/>
            </a:solidFill>
            <a:effectLst/>
            <a:latin typeface="Arial" panose="020B0604020202020204" pitchFamily="34" charset="0"/>
            <a:ea typeface="+mn-ea"/>
            <a:cs typeface="Arial" panose="020B0604020202020204" pitchFamily="34" charset="0"/>
          </a:endParaRPr>
        </a:p>
        <a:p>
          <a:endParaRPr lang="cs-CZ" sz="8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4</xdr:col>
      <xdr:colOff>1333500</xdr:colOff>
      <xdr:row>60</xdr:row>
      <xdr:rowOff>33131</xdr:rowOff>
    </xdr:from>
    <xdr:to>
      <xdr:col>8</xdr:col>
      <xdr:colOff>1303102</xdr:colOff>
      <xdr:row>77</xdr:row>
      <xdr:rowOff>132522</xdr:rowOff>
    </xdr:to>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3544957" y="11703327"/>
          <a:ext cx="2636602" cy="813352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800">
              <a:solidFill>
                <a:sysClr val="windowText" lastClr="000000"/>
              </a:solidFill>
              <a:effectLst/>
              <a:latin typeface="Arial" panose="020B0604020202020204" pitchFamily="34" charset="0"/>
              <a:ea typeface="+mn-ea"/>
              <a:cs typeface="Arial" panose="020B0604020202020204" pitchFamily="34" charset="0"/>
            </a:rPr>
            <a:t>Zájemce podpisem Účastnické smlouvy potvrzuje, že všechny tyto dokumenty jsou mu známé a že s nimi bez výhrad souhlasí. </a:t>
          </a:r>
          <a:r>
            <a:rPr lang="cs-CZ" sz="800" u="sng">
              <a:solidFill>
                <a:sysClr val="windowText" lastClr="000000"/>
              </a:solidFill>
              <a:effectLst/>
              <a:latin typeface="Arial" panose="020B0604020202020204" pitchFamily="34" charset="0"/>
              <a:ea typeface="+mn-ea"/>
              <a:cs typeface="Arial" panose="020B0604020202020204" pitchFamily="34" charset="0"/>
            </a:rPr>
            <a:t>Operátor upozorňuje Zájemce, že v některých Dokumentech jsou ustanovení, která by mohla být považována za překvapivá</a:t>
          </a:r>
          <a:r>
            <a:rPr lang="cs-CZ" sz="800">
              <a:solidFill>
                <a:sysClr val="windowText" lastClr="000000"/>
              </a:solidFill>
              <a:effectLst/>
              <a:latin typeface="Arial" panose="020B0604020202020204" pitchFamily="34" charset="0"/>
              <a:ea typeface="+mn-ea"/>
              <a:cs typeface="Arial" panose="020B0604020202020204" pitchFamily="34" charset="0"/>
            </a:rPr>
            <a:t>. </a:t>
          </a:r>
          <a:r>
            <a:rPr lang="cs-CZ" sz="800" u="sng">
              <a:solidFill>
                <a:sysClr val="windowText" lastClr="000000"/>
              </a:solidFill>
              <a:effectLst/>
              <a:latin typeface="Arial" panose="020B0604020202020204" pitchFamily="34" charset="0"/>
              <a:ea typeface="+mn-ea"/>
              <a:cs typeface="Arial" panose="020B0604020202020204" pitchFamily="34" charset="0"/>
            </a:rPr>
            <a:t>Tato ustanovení jsou v Dokumentech vždy zvýrazněna (zejména podtržením).</a:t>
          </a:r>
          <a:r>
            <a:rPr lang="cs-CZ" sz="800">
              <a:solidFill>
                <a:sysClr val="windowText" lastClr="000000"/>
              </a:solidFill>
              <a:effectLst/>
              <a:latin typeface="Arial" panose="020B0604020202020204" pitchFamily="34" charset="0"/>
              <a:ea typeface="+mn-ea"/>
              <a:cs typeface="Arial" panose="020B0604020202020204" pitchFamily="34" charset="0"/>
            </a:rPr>
            <a:t> Zájemce prohlašuje, že se s těmito ustanoveními podrobně seznámil a bez výhrad s nimi souhlasí. </a:t>
          </a:r>
        </a:p>
        <a:p>
          <a:pPr marL="0" marR="0" lvl="0" indent="0" defTabSz="914400" eaLnBrk="1" fontAlgn="auto" latinLnBrk="0" hangingPunct="1">
            <a:lnSpc>
              <a:spcPct val="100000"/>
            </a:lnSpc>
            <a:spcBef>
              <a:spcPts val="0"/>
            </a:spcBef>
            <a:spcAft>
              <a:spcPts val="0"/>
            </a:spcAft>
            <a:buClrTx/>
            <a:buSzTx/>
            <a:buFontTx/>
            <a:buNone/>
            <a:tabLst/>
            <a:defRPr/>
          </a:pPr>
          <a:r>
            <a:rPr lang="cs-CZ" sz="800">
              <a:solidFill>
                <a:sysClr val="windowText" lastClr="000000"/>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cs-CZ" sz="800">
              <a:solidFill>
                <a:sysClr val="windowText" lastClr="000000"/>
              </a:solidFill>
              <a:effectLst/>
              <a:latin typeface="Arial" panose="020B0604020202020204" pitchFamily="34" charset="0"/>
              <a:ea typeface="+mn-ea"/>
              <a:cs typeface="Arial" panose="020B0604020202020204" pitchFamily="34" charset="0"/>
            </a:rPr>
            <a:t>Zájemce se zavazuje seznámit s podmínkami všech Služeb, které si v průběhu trvání Účastnické smlouvy aktivuje, přičemž podmínky aktivovaných Služeb se stávají nedílnou součástí této Účastnické smlouvy okamžikem aktivace předmětné Služby.</a:t>
          </a:r>
        </a:p>
        <a:p>
          <a:pPr marL="0" marR="0" lvl="0" indent="0" defTabSz="914400" eaLnBrk="1" fontAlgn="auto" latinLnBrk="0" hangingPunct="1">
            <a:lnSpc>
              <a:spcPct val="100000"/>
            </a:lnSpc>
            <a:spcBef>
              <a:spcPts val="0"/>
            </a:spcBef>
            <a:spcAft>
              <a:spcPts val="0"/>
            </a:spcAft>
            <a:buClrTx/>
            <a:buSzTx/>
            <a:buFontTx/>
            <a:buNone/>
            <a:tabLst/>
            <a:defRPr/>
          </a:pPr>
          <a:endParaRPr lang="cs-CZ" sz="8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cs-CZ" sz="800" b="1">
              <a:solidFill>
                <a:sysClr val="windowText" lastClr="000000"/>
              </a:solidFill>
              <a:effectLst/>
              <a:latin typeface="Arial" panose="020B0604020202020204" pitchFamily="34" charset="0"/>
              <a:ea typeface="+mn-ea"/>
              <a:cs typeface="Arial" panose="020B0604020202020204" pitchFamily="34" charset="0"/>
            </a:rPr>
            <a:t>Operátor zájemce informoval, že Ověřovací kód Účastníka nalezne v Můj T-Mobile v sekci Moje smlouva.</a:t>
          </a:r>
        </a:p>
        <a:p>
          <a:r>
            <a:rPr lang="cs-CZ" sz="800">
              <a:solidFill>
                <a:schemeClr val="dk1"/>
              </a:solidFill>
              <a:effectLst/>
              <a:latin typeface="Arial" panose="020B0604020202020204" pitchFamily="34" charset="0"/>
              <a:ea typeface="+mn-ea"/>
              <a:cs typeface="Arial" panose="020B0604020202020204" pitchFamily="34" charset="0"/>
            </a:rPr>
            <a:t> Pokud Zájemce Fyzická osoba je či se stane v době trvání Účastnické smlouvy „politicky exponovanou osobou“ ve smyslu zákona č. 253/2008 Sb., o některých opatřeních proti legalizaci výnosů z trestné činnosti a financování terorismu ve znění pozdějších předpisů, je povinen Operátorovi tuto skutečnost oznámit písemně na adrese Operátora či webového formuláře www.t-mobile.cz/kontakt.</a:t>
          </a:r>
        </a:p>
        <a:p>
          <a:pPr marL="0" marR="0" lvl="0" indent="0" defTabSz="914400" eaLnBrk="1" fontAlgn="auto" latinLnBrk="0" hangingPunct="1">
            <a:lnSpc>
              <a:spcPct val="100000"/>
            </a:lnSpc>
            <a:spcBef>
              <a:spcPts val="0"/>
            </a:spcBef>
            <a:spcAft>
              <a:spcPts val="0"/>
            </a:spcAft>
            <a:buClrTx/>
            <a:buSzTx/>
            <a:buFontTx/>
            <a:buNone/>
            <a:tabLst/>
            <a:defRPr/>
          </a:pPr>
          <a:r>
            <a:rPr lang="cs-CZ" sz="800">
              <a:solidFill>
                <a:schemeClr val="dk1"/>
              </a:solidFill>
              <a:effectLst/>
              <a:latin typeface="Arial" panose="020B0604020202020204" pitchFamily="34" charset="0"/>
              <a:ea typeface="+mn-ea"/>
              <a:cs typeface="Arial" panose="020B0604020202020204" pitchFamily="34" charset="0"/>
            </a:rPr>
            <a:t>Zájemce je povinen uhradit vyúčtované smluvní pokuty a finanční vypořádání řádně a včas ve lhůtě splatnosti uvedené na Vyúčtování.</a:t>
          </a:r>
        </a:p>
        <a:p>
          <a:pPr marL="0" marR="0" lvl="0" indent="0" defTabSz="914400" eaLnBrk="1" fontAlgn="auto" latinLnBrk="0" hangingPunct="1">
            <a:lnSpc>
              <a:spcPct val="100000"/>
            </a:lnSpc>
            <a:spcBef>
              <a:spcPts val="0"/>
            </a:spcBef>
            <a:spcAft>
              <a:spcPts val="0"/>
            </a:spcAft>
            <a:buClrTx/>
            <a:buSzTx/>
            <a:buFontTx/>
            <a:buNone/>
            <a:tabLst/>
            <a:defRPr/>
          </a:pPr>
          <a:r>
            <a:rPr lang="cs-CZ" sz="800">
              <a:solidFill>
                <a:schemeClr val="dk1"/>
              </a:solidFill>
              <a:effectLst/>
              <a:latin typeface="Arial" panose="020B0604020202020204" pitchFamily="34" charset="0"/>
              <a:ea typeface="+mn-ea"/>
              <a:cs typeface="Arial" panose="020B0604020202020204" pitchFamily="34" charset="0"/>
            </a:rPr>
            <a:t>Ceny za poskytnuté Služby Operátor účtuje Zájemci dle platného Ceníku služeb a Zájemce je povinen Vyúčtování řádně a včas hradit. Operátor upozorňuje Zájemce, že neuhradí-li Zájemce Vyúčtování řádně a včas, je oprávněn po Zájemci požadovat náklady na vymáhání ve</a:t>
          </a:r>
          <a:r>
            <a:rPr lang="cs-CZ" sz="800" baseline="0">
              <a:solidFill>
                <a:schemeClr val="dk1"/>
              </a:solidFill>
              <a:effectLst/>
              <a:latin typeface="Arial" panose="020B0604020202020204" pitchFamily="34" charset="0"/>
              <a:ea typeface="+mn-ea"/>
              <a:cs typeface="Arial" panose="020B0604020202020204" pitchFamily="34" charset="0"/>
            </a:rPr>
            <a:t> výši 590Kč</a:t>
          </a:r>
          <a:r>
            <a:rPr lang="cs-CZ" sz="800">
              <a:solidFill>
                <a:schemeClr val="dk1"/>
              </a:solidFill>
              <a:effectLst/>
              <a:latin typeface="Arial" panose="020B0604020202020204" pitchFamily="34" charset="0"/>
              <a:ea typeface="+mn-ea"/>
              <a:cs typeface="Arial" panose="020B0604020202020204" pitchFamily="34" charset="0"/>
            </a:rPr>
            <a:t>.</a:t>
          </a:r>
        </a:p>
        <a:p>
          <a:pPr algn="just"/>
          <a:endParaRPr lang="cs-CZ" sz="800" b="1">
            <a:solidFill>
              <a:schemeClr val="dk1"/>
            </a:solidFill>
            <a:effectLst/>
            <a:latin typeface="Arial" panose="020B0604020202020204" pitchFamily="34" charset="0"/>
            <a:ea typeface="+mn-ea"/>
            <a:cs typeface="Arial" panose="020B0604020202020204" pitchFamily="34" charset="0"/>
          </a:endParaRPr>
        </a:p>
        <a:p>
          <a:pPr algn="just"/>
          <a:r>
            <a:rPr lang="cs-CZ" sz="800" b="1">
              <a:solidFill>
                <a:schemeClr val="dk1"/>
              </a:solidFill>
              <a:effectLst/>
              <a:latin typeface="Arial" panose="020B0604020202020204" pitchFamily="34" charset="0"/>
              <a:ea typeface="+mn-ea"/>
              <a:cs typeface="Arial" panose="020B0604020202020204" pitchFamily="34" charset="0"/>
            </a:rPr>
            <a:t>Dále si sjednává Zájemce a Operátor smluvní pokutu dle čl. 6.1. Všeobecných podmínek. Smluvní pokuty mohou být uplatněny současně</a:t>
          </a:r>
          <a:r>
            <a:rPr lang="cs-CZ" sz="800">
              <a:solidFill>
                <a:schemeClr val="dk1"/>
              </a:solidFill>
              <a:effectLst/>
              <a:latin typeface="Arial" panose="020B0604020202020204" pitchFamily="34" charset="0"/>
              <a:ea typeface="+mn-ea"/>
              <a:cs typeface="Arial" panose="020B0604020202020204" pitchFamily="34" charset="0"/>
            </a:rPr>
            <a:t>. </a:t>
          </a:r>
        </a:p>
        <a:p>
          <a:endParaRPr lang="cs-CZ" sz="800">
            <a:solidFill>
              <a:schemeClr val="dk1"/>
            </a:solidFill>
            <a:effectLst/>
            <a:latin typeface="Arial" panose="020B0604020202020204" pitchFamily="34" charset="0"/>
            <a:ea typeface="+mn-ea"/>
            <a:cs typeface="Arial" panose="020B0604020202020204" pitchFamily="34" charset="0"/>
          </a:endParaRPr>
        </a:p>
        <a:p>
          <a:pPr algn="just"/>
          <a:r>
            <a:rPr lang="cs-CZ" sz="800">
              <a:solidFill>
                <a:schemeClr val="dk1"/>
              </a:solidFill>
              <a:effectLst/>
              <a:latin typeface="Arial" panose="020B0604020202020204" pitchFamily="34" charset="0"/>
              <a:ea typeface="+mn-ea"/>
              <a:cs typeface="Arial" panose="020B0604020202020204" pitchFamily="34" charset="0"/>
            </a:rPr>
            <a:t>V případě </a:t>
          </a:r>
          <a:r>
            <a:rPr lang="cs-CZ" sz="800" b="1">
              <a:solidFill>
                <a:schemeClr val="dk1"/>
              </a:solidFill>
              <a:effectLst/>
              <a:latin typeface="Arial" panose="020B0604020202020204" pitchFamily="34" charset="0"/>
              <a:ea typeface="+mn-ea"/>
              <a:cs typeface="Arial" panose="020B0604020202020204" pitchFamily="34" charset="0"/>
            </a:rPr>
            <a:t>předčasného ukončení Účastnické smlouvy</a:t>
          </a:r>
          <a:r>
            <a:rPr lang="cs-CZ" sz="800">
              <a:solidFill>
                <a:schemeClr val="dk1"/>
              </a:solidFill>
              <a:effectLst/>
              <a:latin typeface="Arial" panose="020B0604020202020204" pitchFamily="34" charset="0"/>
              <a:ea typeface="+mn-ea"/>
              <a:cs typeface="Arial" panose="020B0604020202020204" pitchFamily="34" charset="0"/>
            </a:rPr>
            <a:t> z jiných důvodů než z důvodu prodlení s úhradou peněžních dluhů, je Zájemce:</a:t>
          </a:r>
        </a:p>
        <a:p>
          <a:pPr marL="171450" lvl="0"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Právnická osoba povinen Operátorovi zaplatit finanční vypořádání - </a:t>
          </a:r>
          <a:r>
            <a:rPr lang="cs-CZ" sz="800" b="1">
              <a:solidFill>
                <a:schemeClr val="dk1"/>
              </a:solidFill>
              <a:effectLst/>
              <a:latin typeface="Arial" panose="020B0604020202020204" pitchFamily="34" charset="0"/>
              <a:ea typeface="+mn-ea"/>
              <a:cs typeface="Arial" panose="020B0604020202020204" pitchFamily="34" charset="0"/>
            </a:rPr>
            <a:t>úhradu ve výši součtu měsíčních paušálů zbývajících do konce sjednané doby jejího trvání</a:t>
          </a:r>
          <a:r>
            <a:rPr lang="cs-CZ" sz="800">
              <a:solidFill>
                <a:schemeClr val="dk1"/>
              </a:solidFill>
              <a:effectLst/>
              <a:latin typeface="Arial" panose="020B0604020202020204" pitchFamily="34" charset="0"/>
              <a:ea typeface="+mn-ea"/>
              <a:cs typeface="Arial" panose="020B0604020202020204" pitchFamily="34" charset="0"/>
            </a:rPr>
            <a:t> (rozhodující je přitom základní cena měsíčního paušálu s DPH naposledy vyúčtovaného ve Vyúčtování, která je uvedena v Ceníku).</a:t>
          </a:r>
        </a:p>
        <a:p>
          <a:pPr marL="171450" lvl="0" indent="-171450" algn="just">
            <a:buFont typeface="Wingdings" panose="05000000000000000000" pitchFamily="2" charset="2"/>
            <a:buChar char="§"/>
          </a:pPr>
          <a:r>
            <a:rPr lang="cs-CZ" sz="800">
              <a:solidFill>
                <a:schemeClr val="dk1"/>
              </a:solidFill>
              <a:effectLst/>
              <a:latin typeface="Arial" panose="020B0604020202020204" pitchFamily="34" charset="0"/>
              <a:ea typeface="+mn-ea"/>
              <a:cs typeface="Arial" panose="020B0604020202020204" pitchFamily="34" charset="0"/>
            </a:rPr>
            <a:t>Fyzická osoba podnikatel povinen Operátorovi zaplatit finanční vypořádání - </a:t>
          </a:r>
          <a:r>
            <a:rPr lang="cs-CZ" sz="800" b="1">
              <a:solidFill>
                <a:schemeClr val="dk1"/>
              </a:solidFill>
              <a:effectLst/>
              <a:latin typeface="Arial" panose="020B0604020202020204" pitchFamily="34" charset="0"/>
              <a:ea typeface="+mn-ea"/>
              <a:cs typeface="Arial" panose="020B0604020202020204" pitchFamily="34" charset="0"/>
            </a:rPr>
            <a:t>úhradu ve výši úhrady nákladů spojených s telekomunikačním koncovým zařízením</a:t>
          </a:r>
          <a:r>
            <a:rPr lang="cs-CZ" sz="800">
              <a:solidFill>
                <a:schemeClr val="dk1"/>
              </a:solidFill>
              <a:effectLst/>
              <a:latin typeface="Arial" panose="020B0604020202020204" pitchFamily="34" charset="0"/>
              <a:ea typeface="+mn-ea"/>
              <a:cs typeface="Arial" panose="020B0604020202020204" pitchFamily="34" charset="0"/>
            </a:rPr>
            <a:t>, které bylo Zájemci poskytnuto za zvýhodněných podmínek</a:t>
          </a:r>
          <a:endParaRPr lang="cs-CZ" sz="800">
            <a:effectLst/>
          </a:endParaRPr>
        </a:p>
        <a:p>
          <a:pPr eaLnBrk="1" fontAlgn="auto" latinLnBrk="0" hangingPunct="1"/>
          <a:r>
            <a:rPr lang="cs-CZ" sz="800">
              <a:solidFill>
                <a:schemeClr val="dk1"/>
              </a:solidFill>
              <a:effectLst/>
              <a:latin typeface="Arial" panose="020B0604020202020204" pitchFamily="34" charset="0"/>
              <a:ea typeface="+mn-ea"/>
              <a:cs typeface="Arial" panose="020B0604020202020204" pitchFamily="34" charset="0"/>
            </a:rPr>
            <a:t>Zájemce a Operátor se dohodli, že informace o uzavření a změnách Účastnické smlouvy bude Operátor Zájemci zasílat do schránky T-Box umístěné na zákaznickém účtu Zájemce na portálu Můj T-Mobile (dále jen „schránka T-Box“). Do doby aktivace zákaznického účtu na portálu Můj T-Mobile nalezne Zájemce informace o Účastnické smlouvě v dočasném T-Boxu na stránkách www.t-mobile.cz/t-box, a to po zadání čísla Zákaznické smlouvy (je uvedeno v záhlaví tohoto formuláře), čísla osobního dokladu Zájemce uvedeného na této Účastnické smlouvě a země vydání tohoto dokladu. </a:t>
          </a:r>
        </a:p>
        <a:p>
          <a:pPr marL="171450" lvl="0" indent="-171450" algn="just">
            <a:buFont typeface="Wingdings" panose="05000000000000000000" pitchFamily="2" charset="2"/>
            <a:buChar char="§"/>
          </a:pPr>
          <a:endParaRPr lang="cs-CZ" sz="800">
            <a:solidFill>
              <a:schemeClr val="dk1"/>
            </a:solidFill>
            <a:effectLst/>
            <a:latin typeface="Arial" panose="020B0604020202020204" pitchFamily="34" charset="0"/>
            <a:ea typeface="+mn-ea"/>
            <a:cs typeface="Arial" panose="020B0604020202020204" pitchFamily="34" charset="0"/>
          </a:endParaRPr>
        </a:p>
        <a:p>
          <a:pPr marL="171450" lvl="0" indent="-171450" algn="just">
            <a:buFont typeface="Wingdings" panose="05000000000000000000" pitchFamily="2" charset="2"/>
            <a:buChar char="§"/>
          </a:pPr>
          <a:endParaRPr lang="cs-CZ" sz="800">
            <a:solidFill>
              <a:schemeClr val="dk1"/>
            </a:solidFill>
            <a:effectLst/>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15000"/>
            </a:lnSpc>
            <a:spcBef>
              <a:spcPts val="0"/>
            </a:spcBef>
            <a:spcAft>
              <a:spcPts val="1000"/>
            </a:spcAft>
            <a:buClrTx/>
            <a:buSzTx/>
            <a:buFontTx/>
            <a:buNone/>
            <a:tabLst/>
            <a:defRPr/>
          </a:pPr>
          <a:endParaRPr lang="cs-CZ" sz="800" i="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8283</xdr:colOff>
      <xdr:row>78</xdr:row>
      <xdr:rowOff>16558</xdr:rowOff>
    </xdr:from>
    <xdr:to>
      <xdr:col>4</xdr:col>
      <xdr:colOff>1280385</xdr:colOff>
      <xdr:row>89</xdr:row>
      <xdr:rowOff>91109</xdr:rowOff>
    </xdr:to>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770283" y="19869971"/>
          <a:ext cx="2721559" cy="16813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800" b="1" u="sng">
              <a:solidFill>
                <a:sysClr val="windowText" lastClr="000000"/>
              </a:solidFill>
              <a:effectLst/>
              <a:latin typeface="Arial" panose="020B0604020202020204" pitchFamily="34" charset="0"/>
              <a:ea typeface="+mn-ea"/>
              <a:cs typeface="Arial" panose="020B0604020202020204" pitchFamily="34" charset="0"/>
            </a:rPr>
            <a:t>Zpracování údajů pro přímý marketing za základě oprávněného zájmu: </a:t>
          </a:r>
          <a:endParaRPr lang="cs-CZ" sz="800">
            <a:solidFill>
              <a:sysClr val="windowText" lastClr="000000"/>
            </a:solidFill>
            <a:effectLst/>
            <a:latin typeface="Arial" panose="020B0604020202020204" pitchFamily="34" charset="0"/>
            <a:ea typeface="+mn-ea"/>
            <a:cs typeface="Arial" panose="020B0604020202020204" pitchFamily="34" charset="0"/>
          </a:endParaRPr>
        </a:p>
        <a:p>
          <a:pPr marL="171450" lvl="0" indent="-171450" algn="just">
            <a:buFont typeface="Wingdings" panose="05000000000000000000" pitchFamily="2" charset="2"/>
            <a:buChar char="§"/>
          </a:pPr>
          <a:endParaRPr lang="cs-CZ" sz="800" strike="noStrike" baseline="0">
            <a:solidFill>
              <a:sysClr val="windowText" lastClr="000000"/>
            </a:solidFill>
            <a:effectLst/>
            <a:latin typeface="Arial" panose="020B0604020202020204" pitchFamily="34" charset="0"/>
            <a:ea typeface="+mn-ea"/>
            <a:cs typeface="Arial" panose="020B0604020202020204" pitchFamily="34" charset="0"/>
          </a:endParaRPr>
        </a:p>
        <a:p>
          <a:pPr marL="171450" lvl="0" indent="-171450" algn="just">
            <a:buFont typeface="Wingdings" panose="05000000000000000000" pitchFamily="2" charset="2"/>
            <a:buChar char="§"/>
          </a:pPr>
          <a:r>
            <a:rPr lang="cs-CZ" sz="800" strike="noStrike" baseline="0">
              <a:solidFill>
                <a:sysClr val="windowText" lastClr="000000"/>
              </a:solidFill>
              <a:effectLst/>
              <a:latin typeface="Arial" panose="020B0604020202020204" pitchFamily="34" charset="0"/>
              <a:ea typeface="+mn-ea"/>
              <a:cs typeface="Arial" panose="020B0604020202020204" pitchFamily="34" charset="0"/>
            </a:rPr>
            <a:t>Na základě přímého marketingu vám, jako našim zákazníkům, můžeme zasílat nabídky našich produktů a služeb. Chceme vás tak zkrátka informovat o tom, co je u nás nového a co připravujeme zajímavého.</a:t>
          </a:r>
        </a:p>
        <a:p>
          <a:pPr marL="171450" lvl="0" indent="-171450" algn="just">
            <a:buFont typeface="Wingdings" panose="05000000000000000000" pitchFamily="2" charset="2"/>
            <a:buChar char="§"/>
          </a:pPr>
          <a:r>
            <a:rPr lang="cs-CZ" sz="800" strike="noStrike" baseline="0">
              <a:solidFill>
                <a:sysClr val="windowText" lastClr="000000"/>
              </a:solidFill>
              <a:effectLst/>
              <a:latin typeface="Arial" panose="020B0604020202020204" pitchFamily="34" charset="0"/>
              <a:ea typeface="+mn-ea"/>
              <a:cs typeface="Arial" panose="020B0604020202020204" pitchFamily="34" charset="0"/>
            </a:rPr>
            <a:t>Pokud máte o novinky od nás zájem, můžete si také vybrat formu, jak od nás chcete tyto informace dostávat. Záleží pouze na vás, jestli chcete, abychom vám spíše zavolali, poslali e-mail, nebo SMS </a:t>
          </a:r>
          <a:r>
            <a:rPr lang="cs-CZ" sz="800">
              <a:solidFill>
                <a:schemeClr val="dk1"/>
              </a:solidFill>
              <a:effectLst/>
              <a:latin typeface="Arial" panose="020B0604020202020204" pitchFamily="34" charset="0"/>
              <a:ea typeface="+mn-ea"/>
              <a:cs typeface="Arial" panose="020B0604020202020204" pitchFamily="34" charset="0"/>
            </a:rPr>
            <a:t>a to prostřednictvím následujících kanálů </a:t>
          </a:r>
          <a:r>
            <a:rPr lang="cs-CZ" sz="1100" baseline="30000">
              <a:solidFill>
                <a:schemeClr val="dk1"/>
              </a:solidFill>
              <a:effectLst/>
              <a:latin typeface="+mn-lt"/>
              <a:ea typeface="+mn-ea"/>
              <a:cs typeface="+mn-cs"/>
            </a:rPr>
            <a:t>1) </a:t>
          </a:r>
          <a:r>
            <a:rPr lang="cs-CZ" sz="800" baseline="0">
              <a:solidFill>
                <a:schemeClr val="dk1"/>
              </a:solidFill>
              <a:effectLst/>
              <a:latin typeface="Arial" panose="020B0604020202020204" pitchFamily="34" charset="0"/>
              <a:ea typeface="+mn-ea"/>
              <a:cs typeface="Arial" panose="020B0604020202020204" pitchFamily="34" charset="0"/>
            </a:rPr>
            <a:t>:</a:t>
          </a:r>
        </a:p>
        <a:p>
          <a:endParaRPr lang="cs-CZ" sz="800">
            <a:latin typeface="Arial" panose="020B0604020202020204" pitchFamily="34" charset="0"/>
            <a:cs typeface="Arial" panose="020B0604020202020204" pitchFamily="34" charset="0"/>
          </a:endParaRPr>
        </a:p>
      </xdr:txBody>
    </xdr:sp>
    <xdr:clientData/>
  </xdr:twoCellAnchor>
  <xdr:twoCellAnchor>
    <xdr:from>
      <xdr:col>4</xdr:col>
      <xdr:colOff>1316762</xdr:colOff>
      <xdr:row>78</xdr:row>
      <xdr:rowOff>17255</xdr:rowOff>
    </xdr:from>
    <xdr:to>
      <xdr:col>8</xdr:col>
      <xdr:colOff>1260351</xdr:colOff>
      <xdr:row>108</xdr:row>
      <xdr:rowOff>108363</xdr:rowOff>
    </xdr:to>
    <xdr:sp macro="" textlink="">
      <xdr:nvSpPr>
        <xdr:cNvPr id="41" name="TextBox 40">
          <a:extLst>
            <a:ext uri="{FF2B5EF4-FFF2-40B4-BE49-F238E27FC236}">
              <a16:creationId xmlns:a16="http://schemas.microsoft.com/office/drawing/2014/main" id="{00000000-0008-0000-0000-000029000000}"/>
            </a:ext>
          </a:extLst>
        </xdr:cNvPr>
        <xdr:cNvSpPr txBox="1">
          <a:spLocks/>
        </xdr:cNvSpPr>
      </xdr:nvSpPr>
      <xdr:spPr>
        <a:xfrm>
          <a:off x="3630543" y="19789568"/>
          <a:ext cx="2729652" cy="446863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800" b="1" u="sng" baseline="0">
              <a:solidFill>
                <a:schemeClr val="dk1"/>
              </a:solidFill>
              <a:effectLst/>
              <a:latin typeface="Arial" panose="020B0604020202020204" pitchFamily="34" charset="0"/>
              <a:ea typeface="+mn-ea"/>
              <a:cs typeface="Arial" panose="020B0604020202020204" pitchFamily="34" charset="0"/>
            </a:rPr>
            <a:t>Souhlasy se zpracováním osobních údajů a s kontaktováním za účelem marketingu můžete vyjádřit na záložce </a:t>
          </a:r>
          <a:r>
            <a:rPr lang="cs-CZ" sz="800" b="1" u="sng" baseline="0">
              <a:solidFill>
                <a:schemeClr val="accent1"/>
              </a:solidFill>
              <a:effectLst/>
              <a:latin typeface="Arial" panose="020B0604020202020204" pitchFamily="34" charset="0"/>
              <a:ea typeface="+mn-ea"/>
              <a:cs typeface="Arial" panose="020B0604020202020204" pitchFamily="34" charset="0"/>
            </a:rPr>
            <a:t>Převáděné služby</a:t>
          </a:r>
          <a:r>
            <a:rPr lang="cs-CZ" sz="800" b="1" u="sng" baseline="0">
              <a:solidFill>
                <a:schemeClr val="dk1"/>
              </a:solidFill>
              <a:effectLst/>
              <a:latin typeface="Arial" panose="020B0604020202020204" pitchFamily="34" charset="0"/>
              <a:ea typeface="+mn-ea"/>
              <a:cs typeface="Arial" panose="020B0604020202020204" pitchFamily="34" charset="0"/>
            </a:rPr>
            <a:t> na konci nastavení pro každnou převáděnou službu jednotlivě.</a:t>
          </a:r>
        </a:p>
        <a:p>
          <a:r>
            <a:rPr lang="cs-CZ" sz="1100" baseline="30000">
              <a:solidFill>
                <a:schemeClr val="dk1"/>
              </a:solidFill>
              <a:effectLst/>
              <a:latin typeface="+mn-lt"/>
              <a:ea typeface="+mn-ea"/>
              <a:cs typeface="+mn-cs"/>
            </a:rPr>
            <a:t>       </a:t>
          </a:r>
          <a:endParaRPr lang="cs-CZ" sz="800">
            <a:solidFill>
              <a:schemeClr val="dk1"/>
            </a:solidFill>
            <a:effectLst/>
            <a:latin typeface="Arial" panose="020B0604020202020204" pitchFamily="34" charset="0"/>
            <a:ea typeface="+mn-ea"/>
            <a:cs typeface="Arial" panose="020B0604020202020204" pitchFamily="34" charset="0"/>
          </a:endParaRPr>
        </a:p>
        <a:p>
          <a:pPr algn="just"/>
          <a:r>
            <a:rPr lang="cs-CZ" sz="800" b="1">
              <a:solidFill>
                <a:schemeClr val="dk1"/>
              </a:solidFill>
              <a:effectLst/>
              <a:latin typeface="Arial" panose="020B0604020202020204" pitchFamily="34" charset="0"/>
              <a:ea typeface="+mn-ea"/>
              <a:cs typeface="Arial" panose="020B0604020202020204" pitchFamily="34" charset="0"/>
            </a:rPr>
            <a:t>Poučení: Můžete kdykoli požádat o ukončení zpracování Údajů pro výše uvedené účely</a:t>
          </a:r>
          <a:r>
            <a:rPr lang="cs-CZ" sz="800">
              <a:solidFill>
                <a:schemeClr val="dk1"/>
              </a:solidFill>
              <a:effectLst/>
              <a:latin typeface="Arial" panose="020B0604020202020204" pitchFamily="34" charset="0"/>
              <a:ea typeface="+mn-ea"/>
              <a:cs typeface="Arial" panose="020B0604020202020204" pitchFamily="34" charset="0"/>
            </a:rPr>
            <a:t> (vyslovit námitku proti zpracování na základě oprávněného zájmu nebo odvolat souhlas). </a:t>
          </a:r>
          <a:r>
            <a:rPr lang="cs-CZ" sz="800" b="1">
              <a:solidFill>
                <a:schemeClr val="dk1"/>
              </a:solidFill>
              <a:effectLst/>
              <a:latin typeface="Arial" panose="020B0604020202020204" pitchFamily="34" charset="0"/>
              <a:ea typeface="+mn-ea"/>
              <a:cs typeface="Arial" panose="020B0604020202020204" pitchFamily="34" charset="0"/>
            </a:rPr>
            <a:t>Této žádosti T-Mobile bez zbytečného odkladu vyhoví</a:t>
          </a:r>
          <a:r>
            <a:rPr lang="cs-CZ" sz="800">
              <a:solidFill>
                <a:schemeClr val="dk1"/>
              </a:solidFill>
              <a:effectLst/>
              <a:latin typeface="Arial" panose="020B0604020202020204" pitchFamily="34" charset="0"/>
              <a:ea typeface="+mn-ea"/>
              <a:cs typeface="Arial" panose="020B0604020202020204" pitchFamily="34" charset="0"/>
            </a:rPr>
            <a:t>. </a:t>
          </a:r>
          <a:r>
            <a:rPr lang="cs-CZ" sz="800" b="1">
              <a:solidFill>
                <a:schemeClr val="dk1"/>
              </a:solidFill>
              <a:effectLst/>
              <a:latin typeface="Arial" panose="020B0604020202020204" pitchFamily="34" charset="0"/>
              <a:ea typeface="+mn-ea"/>
              <a:cs typeface="Arial" panose="020B0604020202020204" pitchFamily="34" charset="0"/>
            </a:rPr>
            <a:t>Více informací o zpracování Vašich údajů a Vašich právech naleznete v Zásadách zpracování osobních údajů na </a:t>
          </a:r>
          <a:r>
            <a:rPr lang="cs-CZ" sz="800" b="1"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www.t-mobile.cz</a:t>
          </a:r>
          <a:r>
            <a:rPr lang="cs-CZ" sz="800" b="1">
              <a:solidFill>
                <a:schemeClr val="dk1"/>
              </a:solidFill>
              <a:effectLst/>
              <a:latin typeface="Arial" panose="020B0604020202020204" pitchFamily="34" charset="0"/>
              <a:ea typeface="+mn-ea"/>
              <a:cs typeface="Arial" panose="020B0604020202020204" pitchFamily="34" charset="0"/>
            </a:rPr>
            <a:t> v sekci Ochrana soukromí. </a:t>
          </a:r>
          <a:r>
            <a:rPr lang="cs-CZ" sz="800">
              <a:solidFill>
                <a:schemeClr val="dk1"/>
              </a:solidFill>
              <a:effectLst/>
              <a:latin typeface="Arial" panose="020B0604020202020204" pitchFamily="34" charset="0"/>
              <a:ea typeface="+mn-ea"/>
              <a:cs typeface="Arial" panose="020B0604020202020204" pitchFamily="34" charset="0"/>
            </a:rPr>
            <a:t> </a:t>
          </a:r>
          <a:r>
            <a:rPr lang="cs-CZ" sz="800" b="1">
              <a:solidFill>
                <a:schemeClr val="dk1"/>
              </a:solidFill>
              <a:effectLst/>
              <a:latin typeface="Arial" panose="020B0604020202020204" pitchFamily="34" charset="0"/>
              <a:ea typeface="+mn-ea"/>
              <a:cs typeface="Arial" panose="020B0604020202020204" pitchFamily="34" charset="0"/>
            </a:rPr>
            <a:t>Svá oprávnění můžete vykonávat a udělené souhlasy jednoduše měnit v Můj T-Mobile.</a:t>
          </a:r>
          <a:endParaRPr lang="cs-CZ" sz="800">
            <a:solidFill>
              <a:schemeClr val="dk1"/>
            </a:solidFill>
            <a:effectLst/>
            <a:latin typeface="Arial" panose="020B0604020202020204" pitchFamily="34" charset="0"/>
            <a:ea typeface="+mn-ea"/>
            <a:cs typeface="Arial" panose="020B0604020202020204" pitchFamily="34" charset="0"/>
          </a:endParaRPr>
        </a:p>
        <a:p>
          <a:pPr algn="just"/>
          <a:r>
            <a:rPr lang="cs-CZ" sz="800">
              <a:solidFill>
                <a:schemeClr val="dk1"/>
              </a:solidFill>
              <a:effectLst/>
              <a:latin typeface="Arial" panose="020B0604020202020204" pitchFamily="34" charset="0"/>
              <a:ea typeface="+mn-ea"/>
              <a:cs typeface="Arial" panose="020B0604020202020204" pitchFamily="34" charset="0"/>
            </a:rPr>
            <a:t> </a:t>
          </a:r>
        </a:p>
        <a:p>
          <a:pPr algn="just"/>
          <a:r>
            <a:rPr lang="cs-CZ" sz="800">
              <a:solidFill>
                <a:schemeClr val="dk1"/>
              </a:solidFill>
              <a:effectLst/>
              <a:latin typeface="Arial" panose="020B0604020202020204" pitchFamily="34" charset="0"/>
              <a:ea typeface="+mn-ea"/>
              <a:cs typeface="Arial" panose="020B0604020202020204" pitchFamily="34" charset="0"/>
            </a:rPr>
            <a:t>U zájemce právnické osoby může udělit souhlas se zpracováním osobních údajů, provozních a lokalizačních údajů (metadata elektronických komunikací) pouze fyzická osoba (uživatel služeb) a takové souhlasy nejsou součástí této smlouvy. Zájemce může kdykoliv odvolat svůj souhlas/vznést námitku, čemuž T-Mobile bez zbytečného odkladu vyhoví. Oprávnění/souhlasy může Zájemce i uživatel služeb kdykoliv měnit v Můj T-Mobile nebo na Zákaznickém centru. </a:t>
          </a:r>
        </a:p>
        <a:p>
          <a:endParaRPr lang="cs-CZ" sz="800">
            <a:latin typeface="Arial" panose="020B0604020202020204" pitchFamily="34" charset="0"/>
            <a:cs typeface="Arial" panose="020B0604020202020204" pitchFamily="34" charset="0"/>
          </a:endParaRPr>
        </a:p>
      </xdr:txBody>
    </xdr:sp>
    <xdr:clientData/>
  </xdr:twoCellAnchor>
  <xdr:twoCellAnchor>
    <xdr:from>
      <xdr:col>0</xdr:col>
      <xdr:colOff>737152</xdr:colOff>
      <xdr:row>93</xdr:row>
      <xdr:rowOff>107678</xdr:rowOff>
    </xdr:from>
    <xdr:to>
      <xdr:col>4</xdr:col>
      <xdr:colOff>1250673</xdr:colOff>
      <xdr:row>98</xdr:row>
      <xdr:rowOff>99390</xdr:rowOff>
    </xdr:to>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737152" y="22164265"/>
          <a:ext cx="2724978" cy="737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cs-CZ" sz="800" b="1">
              <a:solidFill>
                <a:schemeClr val="dk1"/>
              </a:solidFill>
              <a:effectLst/>
              <a:latin typeface="Arial" panose="020B0604020202020204" pitchFamily="34" charset="0"/>
              <a:ea typeface="+mn-ea"/>
              <a:cs typeface="Arial" panose="020B0604020202020204" pitchFamily="34" charset="0"/>
            </a:rPr>
            <a:t>Více informací o zpracování Vašich údajů a Vašich právech naleznete v Zásadách zpracování osobních údajů na </a:t>
          </a:r>
          <a:r>
            <a:rPr lang="cs-CZ" sz="800" b="1" u="sng">
              <a:solidFill>
                <a:schemeClr val="accent5">
                  <a:lumMod val="75000"/>
                </a:schemeClr>
              </a:solidFill>
              <a:effectLst/>
              <a:latin typeface="Arial" panose="020B0604020202020204" pitchFamily="34" charset="0"/>
              <a:ea typeface="+mn-ea"/>
              <a:cs typeface="Arial" panose="020B0604020202020204" pitchFamily="34" charset="0"/>
            </a:rPr>
            <a:t>www.t-mobile.cz</a:t>
          </a:r>
          <a:r>
            <a:rPr lang="cs-CZ" sz="800" b="1">
              <a:solidFill>
                <a:schemeClr val="accent5">
                  <a:lumMod val="75000"/>
                </a:schemeClr>
              </a:solidFill>
              <a:effectLst/>
              <a:latin typeface="Arial" panose="020B0604020202020204" pitchFamily="34" charset="0"/>
              <a:ea typeface="+mn-ea"/>
              <a:cs typeface="Arial" panose="020B0604020202020204" pitchFamily="34" charset="0"/>
            </a:rPr>
            <a:t> </a:t>
          </a:r>
          <a:r>
            <a:rPr lang="cs-CZ" sz="800" b="1">
              <a:solidFill>
                <a:schemeClr val="dk1"/>
              </a:solidFill>
              <a:effectLst/>
              <a:latin typeface="Arial" panose="020B0604020202020204" pitchFamily="34" charset="0"/>
              <a:ea typeface="+mn-ea"/>
              <a:cs typeface="Arial" panose="020B0604020202020204" pitchFamily="34" charset="0"/>
            </a:rPr>
            <a:t>v sekci Ochrana soukromí. </a:t>
          </a:r>
          <a:r>
            <a:rPr lang="cs-CZ" sz="800">
              <a:solidFill>
                <a:schemeClr val="dk1"/>
              </a:solidFill>
              <a:effectLst/>
              <a:latin typeface="Arial" panose="020B0604020202020204" pitchFamily="34" charset="0"/>
              <a:ea typeface="+mn-ea"/>
              <a:cs typeface="Arial" panose="020B0604020202020204" pitchFamily="34" charset="0"/>
            </a:rPr>
            <a:t> </a:t>
          </a:r>
          <a:endParaRPr lang="cs-CZ" sz="800">
            <a:effectLst/>
            <a:latin typeface="Arial" panose="020B0604020202020204" pitchFamily="34" charset="0"/>
            <a:cs typeface="Arial" panose="020B0604020202020204" pitchFamily="34" charset="0"/>
          </a:endParaRPr>
        </a:p>
        <a:p>
          <a:endParaRPr lang="cs-CZ" sz="1100"/>
        </a:p>
      </xdr:txBody>
    </xdr:sp>
    <xdr:clientData/>
  </xdr:twoCellAnchor>
  <xdr:twoCellAnchor>
    <xdr:from>
      <xdr:col>1</xdr:col>
      <xdr:colOff>8283</xdr:colOff>
      <xdr:row>111</xdr:row>
      <xdr:rowOff>49696</xdr:rowOff>
    </xdr:from>
    <xdr:to>
      <xdr:col>4</xdr:col>
      <xdr:colOff>1278714</xdr:colOff>
      <xdr:row>131</xdr:row>
      <xdr:rowOff>8283</xdr:rowOff>
    </xdr:to>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811696" y="24789848"/>
          <a:ext cx="2719888" cy="2923761"/>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cs-CZ" sz="800">
              <a:solidFill>
                <a:schemeClr val="dk1"/>
              </a:solidFill>
              <a:effectLst/>
              <a:latin typeface="Arial" panose="020B0604020202020204" pitchFamily="34" charset="0"/>
              <a:ea typeface="+mn-ea"/>
              <a:cs typeface="Arial" panose="020B0604020202020204" pitchFamily="34" charset="0"/>
            </a:rPr>
            <a:t>Operátor a Zájemce se dohodli, že se uvedené Účastnické smlouvy v Příloze č. 1 Seznam Účastnických smluv posuzuje samostatně. </a:t>
          </a:r>
          <a:r>
            <a:rPr lang="cs-CZ" sz="800">
              <a:solidFill>
                <a:sysClr val="windowText" lastClr="000000"/>
              </a:solidFill>
              <a:effectLst/>
              <a:latin typeface="Arial" panose="020B0604020202020204" pitchFamily="34" charset="0"/>
              <a:ea typeface="+mn-ea"/>
              <a:cs typeface="Arial" panose="020B0604020202020204" pitchFamily="34" charset="0"/>
            </a:rPr>
            <a:t>Tyto Účastnické smlouvy jsou na sebe nezávislé a jde o samostatná smluvní</a:t>
          </a:r>
          <a:r>
            <a:rPr lang="cs-CZ" sz="800" baseline="0">
              <a:solidFill>
                <a:sysClr val="windowText" lastClr="000000"/>
              </a:solidFill>
              <a:effectLst/>
              <a:latin typeface="Arial" panose="020B0604020202020204" pitchFamily="34" charset="0"/>
              <a:ea typeface="+mn-ea"/>
              <a:cs typeface="Arial" panose="020B0604020202020204" pitchFamily="34" charset="0"/>
            </a:rPr>
            <a:t> ujednání. Ukončení jedné Účastnické smlouvy nemá vliv na platnost a účinnost ostatních sjednaných Účastnických smluv.</a:t>
          </a:r>
        </a:p>
        <a:p>
          <a:pPr algn="just"/>
          <a:endParaRPr lang="cs-CZ" sz="800" strike="sngStrike" baseline="0">
            <a:solidFill>
              <a:srgbClr val="FF0000"/>
            </a:solidFill>
            <a:effectLst/>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cs-CZ" sz="800">
              <a:solidFill>
                <a:schemeClr val="dk1"/>
              </a:solidFill>
              <a:effectLst/>
              <a:latin typeface="Arial" panose="020B0604020202020204" pitchFamily="34" charset="0"/>
              <a:ea typeface="+mn-ea"/>
              <a:cs typeface="Arial" panose="020B0604020202020204" pitchFamily="34" charset="0"/>
            </a:rPr>
            <a:t>Pokud tato Účastnická smlouva podléhá povinnosti uveřejnit ji v registru smluv, tak v souladu se zákonem č. 340/2015 Sb., o registru smluv, smluvní strany v rámci takového uveřejnění začerní veškeré osobní údaje a obchodní tajemství v této Účastnické smlouvě obsažené.</a:t>
          </a:r>
        </a:p>
        <a:p>
          <a:pPr algn="just"/>
          <a:endParaRPr lang="en-US" sz="800" strike="sngStrike" baseline="0">
            <a:solidFill>
              <a:srgbClr val="FF0000"/>
            </a:solidFill>
            <a:latin typeface="Arial" panose="020B0604020202020204" pitchFamily="34" charset="0"/>
            <a:cs typeface="Arial" panose="020B0604020202020204" pitchFamily="34" charset="0"/>
          </a:endParaRPr>
        </a:p>
      </xdr:txBody>
    </xdr:sp>
    <xdr:clientData/>
  </xdr:twoCellAnchor>
  <xdr:twoCellAnchor>
    <xdr:from>
      <xdr:col>4</xdr:col>
      <xdr:colOff>1252101</xdr:colOff>
      <xdr:row>111</xdr:row>
      <xdr:rowOff>49697</xdr:rowOff>
    </xdr:from>
    <xdr:to>
      <xdr:col>8</xdr:col>
      <xdr:colOff>1270447</xdr:colOff>
      <xdr:row>130</xdr:row>
      <xdr:rowOff>101571</xdr:rowOff>
    </xdr:to>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3504971" y="24789849"/>
          <a:ext cx="2685346" cy="2867961"/>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cs-CZ" sz="800">
              <a:solidFill>
                <a:schemeClr val="dk1"/>
              </a:solidFill>
              <a:effectLst/>
              <a:latin typeface="Arial" panose="020B0604020202020204" pitchFamily="34" charset="0"/>
              <a:ea typeface="+mn-ea"/>
              <a:cs typeface="Arial" panose="020B0604020202020204" pitchFamily="34" charset="0"/>
            </a:rPr>
            <a:t>Zájemce prohlašuje, že měl možnost se zeptat Operátora na vše, co mu v této Smlouvě vč. Dokumentů nebylo jasné či srozumitelné, že jeho otázky byly Operátorem zodpovězeny a po doplňujícím vysvětlení jsou mu již všechna ustanovení zřejmá a srozumitelná.  </a:t>
          </a:r>
        </a:p>
        <a:p>
          <a:pPr algn="just"/>
          <a:br>
            <a:rPr lang="cs-CZ" sz="800">
              <a:solidFill>
                <a:schemeClr val="dk1"/>
              </a:solidFill>
              <a:effectLst/>
              <a:latin typeface="Arial" panose="020B0604020202020204" pitchFamily="34" charset="0"/>
              <a:ea typeface="+mn-ea"/>
              <a:cs typeface="Arial" panose="020B0604020202020204" pitchFamily="34" charset="0"/>
            </a:rPr>
          </a:b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0</xdr:row>
      <xdr:rowOff>60959</xdr:rowOff>
    </xdr:from>
    <xdr:to>
      <xdr:col>12</xdr:col>
      <xdr:colOff>152400</xdr:colOff>
      <xdr:row>28</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3820" y="60959"/>
          <a:ext cx="7383780" cy="5273041"/>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ts val="700"/>
            </a:lnSpc>
            <a:spcBef>
              <a:spcPts val="0"/>
            </a:spcBef>
            <a:spcAft>
              <a:spcPts val="1000"/>
            </a:spcAft>
            <a:tabLst>
              <a:tab pos="0" algn="r"/>
              <a:tab pos="90170" algn="l"/>
              <a:tab pos="9717405" algn="r"/>
            </a:tabLst>
          </a:pPr>
          <a:r>
            <a:rPr lang="cs-CZ" sz="1000" b="1">
              <a:effectLst/>
              <a:latin typeface="Arial" panose="020B0604020202020204" pitchFamily="34" charset="0"/>
              <a:ea typeface="Calibri" panose="020F0502020204030204" pitchFamily="34" charset="0"/>
              <a:cs typeface="Times New Roman" panose="02020603050405020304" pitchFamily="18" charset="0"/>
            </a:rPr>
            <a:t>Pokyny pro vyplňování záložky Nové fakturační skupiny</a:t>
          </a: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pPr marL="342900" marR="184785" lvl="0" indent="-342900" algn="just">
            <a:lnSpc>
              <a:spcPts val="700"/>
            </a:lnSpc>
            <a:spcBef>
              <a:spcPts val="300"/>
            </a:spcBef>
            <a:spcAft>
              <a:spcPts val="100"/>
            </a:spcAft>
            <a:buFont typeface="+mj-lt"/>
            <a:buAutoNum type="arabicParenR"/>
            <a:tabLst>
              <a:tab pos="180340" algn="l"/>
              <a:tab pos="342265" algn="l"/>
              <a:tab pos="792480" algn="l"/>
              <a:tab pos="6858000" algn="r"/>
              <a:tab pos="8534400" algn="l"/>
            </a:tabLst>
          </a:pPr>
          <a:r>
            <a:rPr lang="cs-CZ" sz="800">
              <a:effectLst/>
              <a:latin typeface="Arial" panose="020B0604020202020204" pitchFamily="34" charset="0"/>
              <a:ea typeface="Times New Roman" panose="02020603050405020304" pitchFamily="18" charset="0"/>
              <a:cs typeface="Arial" panose="020B0604020202020204" pitchFamily="34" charset="0"/>
            </a:rPr>
            <a:t>Prosím vyplňte název fakturační skupiny. Pokud předvyplněný údaj nezměníte, nově vytvořená skupina nebude mít svůj název.</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just">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just">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Uveďte křestní jméno.</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Uveďte příjmení, případně název firmy.</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Vyplňte název ulice odpovídající adrese.</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Vyplňte číslo popisné odpovídající adrese.</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Vyplňte číslo orientační odpovídající adrese (pokud jej má daný objekt).</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Vyplňte název obce odpovídající adrese.</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Vyplňte PSČ odpovídající adrese ve formátu XXXXX.</a:t>
          </a: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Způsoby úhrady: </a:t>
          </a:r>
          <a:r>
            <a:rPr lang="cs-CZ" sz="800" b="1">
              <a:effectLst/>
              <a:latin typeface="Arial" panose="020B0604020202020204" pitchFamily="34" charset="0"/>
              <a:ea typeface="Times New Roman" panose="02020603050405020304" pitchFamily="18" charset="0"/>
              <a:cs typeface="Arial" panose="020B0604020202020204" pitchFamily="34" charset="0"/>
            </a:rPr>
            <a:t>PP</a:t>
          </a:r>
          <a:r>
            <a:rPr lang="cs-CZ" sz="800">
              <a:effectLst/>
              <a:latin typeface="Arial" panose="020B0604020202020204" pitchFamily="34" charset="0"/>
              <a:ea typeface="Times New Roman" panose="02020603050405020304" pitchFamily="18" charset="0"/>
              <a:cs typeface="Arial" panose="020B0604020202020204" pitchFamily="34" charset="0"/>
            </a:rPr>
            <a:t> (pošt. Poukázka), </a:t>
          </a:r>
          <a:r>
            <a:rPr lang="cs-CZ" sz="800" b="1">
              <a:effectLst/>
              <a:latin typeface="Arial" panose="020B0604020202020204" pitchFamily="34" charset="0"/>
              <a:ea typeface="Times New Roman" panose="02020603050405020304" pitchFamily="18" charset="0"/>
              <a:cs typeface="Arial" panose="020B0604020202020204" pitchFamily="34" charset="0"/>
            </a:rPr>
            <a:t>BÚ</a:t>
          </a:r>
          <a:r>
            <a:rPr lang="cs-CZ" sz="800">
              <a:effectLst/>
              <a:latin typeface="Arial" panose="020B0604020202020204" pitchFamily="34" charset="0"/>
              <a:ea typeface="Times New Roman" panose="02020603050405020304" pitchFamily="18" charset="0"/>
              <a:cs typeface="Arial" panose="020B0604020202020204" pitchFamily="34" charset="0"/>
            </a:rPr>
            <a:t> (převod z bankovního účtu), </a:t>
          </a:r>
          <a:r>
            <a:rPr lang="cs-CZ" sz="800" b="1">
              <a:effectLst/>
              <a:latin typeface="Arial" panose="020B0604020202020204" pitchFamily="34" charset="0"/>
              <a:ea typeface="Times New Roman" panose="02020603050405020304" pitchFamily="18" charset="0"/>
              <a:cs typeface="Arial" panose="020B0604020202020204" pitchFamily="34" charset="0"/>
            </a:rPr>
            <a:t>I</a:t>
          </a:r>
          <a:r>
            <a:rPr lang="cs-CZ" sz="800">
              <a:effectLst/>
              <a:latin typeface="Arial" panose="020B0604020202020204" pitchFamily="34" charset="0"/>
              <a:ea typeface="Times New Roman" panose="02020603050405020304" pitchFamily="18" charset="0"/>
              <a:cs typeface="Arial" panose="020B0604020202020204" pitchFamily="34" charset="0"/>
            </a:rPr>
            <a:t> (inkaso z bankovního účtu)</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ct val="1000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Vyplňte číslo bankovního účtu</a:t>
          </a:r>
          <a:r>
            <a:rPr lang="cs-CZ" sz="800" baseline="0">
              <a:effectLst/>
              <a:latin typeface="Arial" panose="020B0604020202020204" pitchFamily="34" charset="0"/>
              <a:ea typeface="Times New Roman" panose="02020603050405020304" pitchFamily="18" charset="0"/>
              <a:cs typeface="Arial" panose="020B0604020202020204" pitchFamily="34" charset="0"/>
            </a:rPr>
            <a:t> včetně případného předčíslí (předčíslí a číslo účtu má vlastní kolonku (nepište je tedy dohromady do jedné kolonky)</a:t>
          </a:r>
          <a:r>
            <a:rPr lang="cs-CZ" sz="800">
              <a:effectLst/>
              <a:latin typeface="Arial" panose="020B0604020202020204" pitchFamily="34" charset="0"/>
              <a:ea typeface="Times New Roman" panose="02020603050405020304" pitchFamily="18" charset="0"/>
              <a:cs typeface="Arial" panose="020B0604020202020204" pitchFamily="34" charset="0"/>
            </a:rPr>
            <a:t>. Pole je povinné pro zvolený způsob úhrady inkasem.</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ct val="1000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Uveďte kód Vaší banky. Na výběr z hodnot </a:t>
          </a:r>
          <a:r>
            <a:rPr lang="cs-CZ" sz="800" b="1">
              <a:effectLst/>
              <a:latin typeface="Arial" panose="020B0604020202020204" pitchFamily="34" charset="0"/>
              <a:ea typeface="Times New Roman" panose="02020603050405020304" pitchFamily="18" charset="0"/>
              <a:cs typeface="Arial" panose="020B0604020202020204" pitchFamily="34" charset="0"/>
            </a:rPr>
            <a:t>0100</a:t>
          </a:r>
          <a:r>
            <a:rPr lang="cs-CZ" sz="800">
              <a:effectLst/>
              <a:latin typeface="Arial" panose="020B0604020202020204" pitchFamily="34" charset="0"/>
              <a:ea typeface="Times New Roman" panose="02020603050405020304" pitchFamily="18" charset="0"/>
              <a:cs typeface="Arial" panose="020B0604020202020204" pitchFamily="34" charset="0"/>
            </a:rPr>
            <a:t> (Komerční banka, a.s.), </a:t>
          </a:r>
          <a:r>
            <a:rPr lang="cs-CZ" sz="800" b="1">
              <a:effectLst/>
              <a:latin typeface="Arial" panose="020B0604020202020204" pitchFamily="34" charset="0"/>
              <a:ea typeface="Times New Roman" panose="02020603050405020304" pitchFamily="18" charset="0"/>
              <a:cs typeface="Arial" panose="020B0604020202020204" pitchFamily="34" charset="0"/>
            </a:rPr>
            <a:t>0300</a:t>
          </a:r>
          <a:r>
            <a:rPr lang="cs-CZ" sz="800">
              <a:effectLst/>
              <a:latin typeface="Arial" panose="020B0604020202020204" pitchFamily="34" charset="0"/>
              <a:ea typeface="Times New Roman" panose="02020603050405020304" pitchFamily="18" charset="0"/>
              <a:cs typeface="Arial" panose="020B0604020202020204" pitchFamily="34" charset="0"/>
            </a:rPr>
            <a:t> (Československá obchodní banka, a.s.), </a:t>
          </a:r>
          <a:r>
            <a:rPr lang="cs-CZ" sz="800" b="1">
              <a:effectLst/>
              <a:latin typeface="Arial" panose="020B0604020202020204" pitchFamily="34" charset="0"/>
              <a:ea typeface="Times New Roman" panose="02020603050405020304" pitchFamily="18" charset="0"/>
              <a:cs typeface="Arial" panose="020B0604020202020204" pitchFamily="34" charset="0"/>
            </a:rPr>
            <a:t>0600</a:t>
          </a:r>
          <a:r>
            <a:rPr lang="cs-CZ" sz="800">
              <a:effectLst/>
              <a:latin typeface="Arial" panose="020B0604020202020204" pitchFamily="34" charset="0"/>
              <a:ea typeface="Times New Roman" panose="02020603050405020304" pitchFamily="18" charset="0"/>
              <a:cs typeface="Arial" panose="020B0604020202020204" pitchFamily="34" charset="0"/>
            </a:rPr>
            <a:t> (GE Money Bank, a.s.), </a:t>
          </a:r>
          <a:r>
            <a:rPr lang="cs-CZ" sz="800" b="1">
              <a:effectLst/>
              <a:latin typeface="Arial" panose="020B0604020202020204" pitchFamily="34" charset="0"/>
              <a:ea typeface="Times New Roman" panose="02020603050405020304" pitchFamily="18" charset="0"/>
              <a:cs typeface="Arial" panose="020B0604020202020204" pitchFamily="34" charset="0"/>
            </a:rPr>
            <a:t>0800</a:t>
          </a:r>
          <a:r>
            <a:rPr lang="cs-CZ" sz="800">
              <a:effectLst/>
              <a:latin typeface="Arial" panose="020B0604020202020204" pitchFamily="34" charset="0"/>
              <a:ea typeface="Times New Roman" panose="02020603050405020304" pitchFamily="18" charset="0"/>
              <a:cs typeface="Arial" panose="020B0604020202020204" pitchFamily="34" charset="0"/>
            </a:rPr>
            <a:t> (Česká spořitelna, a.s.), </a:t>
          </a:r>
          <a:r>
            <a:rPr lang="cs-CZ" sz="800" b="1">
              <a:effectLst/>
              <a:latin typeface="Arial" panose="020B0604020202020204" pitchFamily="34" charset="0"/>
              <a:ea typeface="Times New Roman" panose="02020603050405020304" pitchFamily="18" charset="0"/>
              <a:cs typeface="Arial" panose="020B0604020202020204" pitchFamily="34" charset="0"/>
            </a:rPr>
            <a:t>2010</a:t>
          </a:r>
          <a:r>
            <a:rPr lang="cs-CZ" sz="800">
              <a:effectLst/>
              <a:latin typeface="Arial" panose="020B0604020202020204" pitchFamily="34" charset="0"/>
              <a:ea typeface="Times New Roman" panose="02020603050405020304" pitchFamily="18" charset="0"/>
              <a:cs typeface="Arial" panose="020B0604020202020204" pitchFamily="34" charset="0"/>
            </a:rPr>
            <a:t> (Fio banka, a.s.), </a:t>
          </a:r>
          <a:r>
            <a:rPr lang="cs-CZ" sz="800" b="1">
              <a:effectLst/>
              <a:latin typeface="Arial" panose="020B0604020202020204" pitchFamily="34" charset="0"/>
              <a:ea typeface="Times New Roman" panose="02020603050405020304" pitchFamily="18" charset="0"/>
              <a:cs typeface="Arial" panose="020B0604020202020204" pitchFamily="34" charset="0"/>
            </a:rPr>
            <a:t>2070</a:t>
          </a:r>
          <a:r>
            <a:rPr lang="cs-CZ" sz="800">
              <a:effectLst/>
              <a:latin typeface="Arial" panose="020B0604020202020204" pitchFamily="34" charset="0"/>
              <a:ea typeface="Times New Roman" panose="02020603050405020304" pitchFamily="18" charset="0"/>
              <a:cs typeface="Arial" panose="020B0604020202020204" pitchFamily="34" charset="0"/>
            </a:rPr>
            <a:t> (Moravský Peněžní Ústav – spořitelní družstvo), </a:t>
          </a:r>
          <a:r>
            <a:rPr lang="cs-CZ" sz="800" b="1">
              <a:effectLst/>
              <a:latin typeface="Arial" panose="020B0604020202020204" pitchFamily="34" charset="0"/>
              <a:ea typeface="Times New Roman" panose="02020603050405020304" pitchFamily="18" charset="0"/>
              <a:cs typeface="Arial" panose="020B0604020202020204" pitchFamily="34" charset="0"/>
            </a:rPr>
            <a:t>2310</a:t>
          </a:r>
          <a:r>
            <a:rPr lang="cs-CZ" sz="800">
              <a:effectLst/>
              <a:latin typeface="Arial" panose="020B0604020202020204" pitchFamily="34" charset="0"/>
              <a:ea typeface="Times New Roman" panose="02020603050405020304" pitchFamily="18" charset="0"/>
              <a:cs typeface="Arial" panose="020B0604020202020204" pitchFamily="34" charset="0"/>
            </a:rPr>
            <a:t> (ZUNO Bank AG), </a:t>
          </a:r>
          <a:r>
            <a:rPr lang="cs-CZ" sz="800" b="1">
              <a:effectLst/>
              <a:latin typeface="Arial" panose="020B0604020202020204" pitchFamily="34" charset="0"/>
              <a:ea typeface="Times New Roman" panose="02020603050405020304" pitchFamily="18" charset="0"/>
              <a:cs typeface="Arial" panose="020B0604020202020204" pitchFamily="34" charset="0"/>
            </a:rPr>
            <a:t>2700</a:t>
          </a:r>
          <a:r>
            <a:rPr lang="cs-CZ" sz="800">
              <a:effectLst/>
              <a:latin typeface="Arial" panose="020B0604020202020204" pitchFamily="34" charset="0"/>
              <a:ea typeface="Times New Roman" panose="02020603050405020304" pitchFamily="18" charset="0"/>
              <a:cs typeface="Arial" panose="020B0604020202020204" pitchFamily="34" charset="0"/>
            </a:rPr>
            <a:t> (UniCredit Bank Czech Republic, a.s.), </a:t>
          </a:r>
          <a:r>
            <a:rPr lang="cs-CZ" sz="800" b="1">
              <a:effectLst/>
              <a:latin typeface="Arial" panose="020B0604020202020204" pitchFamily="34" charset="0"/>
              <a:ea typeface="Times New Roman" panose="02020603050405020304" pitchFamily="18" charset="0"/>
              <a:cs typeface="Arial" panose="020B0604020202020204" pitchFamily="34" charset="0"/>
            </a:rPr>
            <a:t>3030</a:t>
          </a:r>
          <a:r>
            <a:rPr lang="cs-CZ" sz="800">
              <a:effectLst/>
              <a:latin typeface="Arial" panose="020B0604020202020204" pitchFamily="34" charset="0"/>
              <a:ea typeface="Times New Roman" panose="02020603050405020304" pitchFamily="18" charset="0"/>
              <a:cs typeface="Arial" panose="020B0604020202020204" pitchFamily="34" charset="0"/>
            </a:rPr>
            <a:t> (Air Bank a.s.), </a:t>
          </a:r>
          <a:r>
            <a:rPr lang="cs-CZ" sz="800" b="1">
              <a:effectLst/>
              <a:latin typeface="Arial" panose="020B0604020202020204" pitchFamily="34" charset="0"/>
              <a:ea typeface="Times New Roman" panose="02020603050405020304" pitchFamily="18" charset="0"/>
              <a:cs typeface="Arial" panose="020B0604020202020204" pitchFamily="34" charset="0"/>
            </a:rPr>
            <a:t>3040</a:t>
          </a:r>
          <a:r>
            <a:rPr lang="cs-CZ" sz="800">
              <a:effectLst/>
              <a:latin typeface="Arial" panose="020B0604020202020204" pitchFamily="34" charset="0"/>
              <a:ea typeface="Times New Roman" panose="02020603050405020304" pitchFamily="18" charset="0"/>
              <a:cs typeface="Arial" panose="020B0604020202020204" pitchFamily="34" charset="0"/>
            </a:rPr>
            <a:t> (Western Union International Bank), </a:t>
          </a:r>
          <a:r>
            <a:rPr lang="cs-CZ" sz="800" b="1">
              <a:effectLst/>
              <a:latin typeface="Arial" panose="020B0604020202020204" pitchFamily="34" charset="0"/>
              <a:ea typeface="Times New Roman" panose="02020603050405020304" pitchFamily="18" charset="0"/>
              <a:cs typeface="Arial" panose="020B0604020202020204" pitchFamily="34" charset="0"/>
            </a:rPr>
            <a:t>5500</a:t>
          </a:r>
          <a:r>
            <a:rPr lang="cs-CZ" sz="800">
              <a:effectLst/>
              <a:latin typeface="Arial" panose="020B0604020202020204" pitchFamily="34" charset="0"/>
              <a:ea typeface="Times New Roman" panose="02020603050405020304" pitchFamily="18" charset="0"/>
              <a:cs typeface="Arial" panose="020B0604020202020204" pitchFamily="34" charset="0"/>
            </a:rPr>
            <a:t> (Raiffeisenbank a.s.), </a:t>
          </a:r>
          <a:r>
            <a:rPr lang="cs-CZ" sz="800" b="1">
              <a:effectLst/>
              <a:latin typeface="Arial" panose="020B0604020202020204" pitchFamily="34" charset="0"/>
              <a:ea typeface="Times New Roman" panose="02020603050405020304" pitchFamily="18" charset="0"/>
              <a:cs typeface="Arial" panose="020B0604020202020204" pitchFamily="34" charset="0"/>
            </a:rPr>
            <a:t>5800</a:t>
          </a:r>
          <a:r>
            <a:rPr lang="cs-CZ" sz="800">
              <a:effectLst/>
              <a:latin typeface="Arial" panose="020B0604020202020204" pitchFamily="34" charset="0"/>
              <a:ea typeface="Times New Roman" panose="02020603050405020304" pitchFamily="18" charset="0"/>
              <a:cs typeface="Arial" panose="020B0604020202020204" pitchFamily="34" charset="0"/>
            </a:rPr>
            <a:t> (J&amp;T Banka, a.s.), </a:t>
          </a:r>
          <a:r>
            <a:rPr lang="cs-CZ" sz="800" b="1">
              <a:effectLst/>
              <a:latin typeface="Arial" panose="020B0604020202020204" pitchFamily="34" charset="0"/>
              <a:ea typeface="Times New Roman" panose="02020603050405020304" pitchFamily="18" charset="0"/>
              <a:cs typeface="Arial" panose="020B0604020202020204" pitchFamily="34" charset="0"/>
            </a:rPr>
            <a:t>6000</a:t>
          </a:r>
          <a:r>
            <a:rPr lang="cs-CZ" sz="800">
              <a:effectLst/>
              <a:latin typeface="Arial" panose="020B0604020202020204" pitchFamily="34" charset="0"/>
              <a:ea typeface="Times New Roman" panose="02020603050405020304" pitchFamily="18" charset="0"/>
              <a:cs typeface="Arial" panose="020B0604020202020204" pitchFamily="34" charset="0"/>
            </a:rPr>
            <a:t> (PPF banka a.s.), </a:t>
          </a:r>
          <a:r>
            <a:rPr lang="cs-CZ" sz="800" b="1">
              <a:effectLst/>
              <a:latin typeface="Arial" panose="020B0604020202020204" pitchFamily="34" charset="0"/>
              <a:ea typeface="Times New Roman" panose="02020603050405020304" pitchFamily="18" charset="0"/>
              <a:cs typeface="Arial" panose="020B0604020202020204" pitchFamily="34" charset="0"/>
            </a:rPr>
            <a:t>6100</a:t>
          </a:r>
          <a:r>
            <a:rPr lang="cs-CZ" sz="800">
              <a:effectLst/>
              <a:latin typeface="Arial" panose="020B0604020202020204" pitchFamily="34" charset="0"/>
              <a:ea typeface="Times New Roman" panose="02020603050405020304" pitchFamily="18" charset="0"/>
              <a:cs typeface="Arial" panose="020B0604020202020204" pitchFamily="34" charset="0"/>
            </a:rPr>
            <a:t> (Equa bank, a.s.), </a:t>
          </a:r>
          <a:r>
            <a:rPr lang="cs-CZ" sz="800" b="1">
              <a:effectLst/>
              <a:latin typeface="Arial" panose="020B0604020202020204" pitchFamily="34" charset="0"/>
              <a:ea typeface="Times New Roman" panose="02020603050405020304" pitchFamily="18" charset="0"/>
              <a:cs typeface="Arial" panose="020B0604020202020204" pitchFamily="34" charset="0"/>
            </a:rPr>
            <a:t>6200</a:t>
          </a:r>
          <a:r>
            <a:rPr lang="cs-CZ" sz="800">
              <a:effectLst/>
              <a:latin typeface="Arial" panose="020B0604020202020204" pitchFamily="34" charset="0"/>
              <a:ea typeface="Times New Roman" panose="02020603050405020304" pitchFamily="18" charset="0"/>
              <a:cs typeface="Arial" panose="020B0604020202020204" pitchFamily="34" charset="0"/>
            </a:rPr>
            <a:t> (COMMERZBANK Aktiengesellschaft, pobočka Praha), </a:t>
          </a:r>
          <a:r>
            <a:rPr lang="cs-CZ" sz="800" b="1">
              <a:effectLst/>
              <a:latin typeface="Arial" panose="020B0604020202020204" pitchFamily="34" charset="0"/>
              <a:ea typeface="Times New Roman" panose="02020603050405020304" pitchFamily="18" charset="0"/>
              <a:cs typeface="Arial" panose="020B0604020202020204" pitchFamily="34" charset="0"/>
            </a:rPr>
            <a:t>6210</a:t>
          </a:r>
          <a:r>
            <a:rPr lang="cs-CZ" sz="800">
              <a:effectLst/>
              <a:latin typeface="Arial" panose="020B0604020202020204" pitchFamily="34" charset="0"/>
              <a:ea typeface="Times New Roman" panose="02020603050405020304" pitchFamily="18" charset="0"/>
              <a:cs typeface="Arial" panose="020B0604020202020204" pitchFamily="34" charset="0"/>
            </a:rPr>
            <a:t> (mBank (BRE Bank S.A.), </a:t>
          </a:r>
          <a:r>
            <a:rPr lang="cs-CZ" sz="800" b="1">
              <a:effectLst/>
              <a:latin typeface="Arial" panose="020B0604020202020204" pitchFamily="34" charset="0"/>
              <a:ea typeface="Times New Roman" panose="02020603050405020304" pitchFamily="18" charset="0"/>
              <a:cs typeface="Arial" panose="020B0604020202020204" pitchFamily="34" charset="0"/>
            </a:rPr>
            <a:t>6800</a:t>
          </a:r>
          <a:r>
            <a:rPr lang="cs-CZ" sz="800">
              <a:effectLst/>
              <a:latin typeface="Arial" panose="020B0604020202020204" pitchFamily="34" charset="0"/>
              <a:ea typeface="Times New Roman" panose="02020603050405020304" pitchFamily="18" charset="0"/>
              <a:cs typeface="Arial" panose="020B0604020202020204" pitchFamily="34" charset="0"/>
            </a:rPr>
            <a:t> (Sberbank CZ, a.s.), </a:t>
          </a:r>
          <a:r>
            <a:rPr lang="cs-CZ" sz="800" b="1">
              <a:effectLst/>
              <a:latin typeface="Arial" panose="020B0604020202020204" pitchFamily="34" charset="0"/>
              <a:ea typeface="Times New Roman" panose="02020603050405020304" pitchFamily="18" charset="0"/>
              <a:cs typeface="Arial" panose="020B0604020202020204" pitchFamily="34" charset="0"/>
            </a:rPr>
            <a:t>7910</a:t>
          </a:r>
          <a:r>
            <a:rPr lang="cs-CZ" sz="800">
              <a:effectLst/>
              <a:latin typeface="Arial" panose="020B0604020202020204" pitchFamily="34" charset="0"/>
              <a:ea typeface="Times New Roman" panose="02020603050405020304" pitchFamily="18" charset="0"/>
              <a:cs typeface="Arial" panose="020B0604020202020204" pitchFamily="34" charset="0"/>
            </a:rPr>
            <a:t> (Deutsche Bank A.G. Filiale Prag), </a:t>
          </a:r>
          <a:r>
            <a:rPr lang="cs-CZ" sz="800" b="1">
              <a:effectLst/>
              <a:latin typeface="Arial" panose="020B0604020202020204" pitchFamily="34" charset="0"/>
              <a:ea typeface="Times New Roman" panose="02020603050405020304" pitchFamily="18" charset="0"/>
              <a:cs typeface="Arial" panose="020B0604020202020204" pitchFamily="34" charset="0"/>
            </a:rPr>
            <a:t>8040</a:t>
          </a:r>
          <a:r>
            <a:rPr lang="cs-CZ" sz="800">
              <a:effectLst/>
              <a:latin typeface="Arial" panose="020B0604020202020204" pitchFamily="34" charset="0"/>
              <a:ea typeface="Times New Roman" panose="02020603050405020304" pitchFamily="18" charset="0"/>
              <a:cs typeface="Arial" panose="020B0604020202020204" pitchFamily="34" charset="0"/>
            </a:rPr>
            <a:t> (Oberbank AG pobočka Česká republika), </a:t>
          </a:r>
          <a:r>
            <a:rPr lang="cs-CZ" sz="800" b="1">
              <a:effectLst/>
              <a:latin typeface="Arial" panose="020B0604020202020204" pitchFamily="34" charset="0"/>
              <a:ea typeface="Times New Roman" panose="02020603050405020304" pitchFamily="18" charset="0"/>
              <a:cs typeface="Arial" panose="020B0604020202020204" pitchFamily="34" charset="0"/>
            </a:rPr>
            <a:t>9002</a:t>
          </a:r>
          <a:r>
            <a:rPr lang="cs-CZ" sz="800">
              <a:effectLst/>
              <a:latin typeface="Arial" panose="020B0604020202020204" pitchFamily="34" charset="0"/>
              <a:ea typeface="Times New Roman" panose="02020603050405020304" pitchFamily="18" charset="0"/>
              <a:cs typeface="Arial" panose="020B0604020202020204" pitchFamily="34" charset="0"/>
            </a:rPr>
            <a:t> AMERICAN EXPRESS</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Nastavte si limit pro způsob placení vyúčtování INKASEM (povinné pole pro tento způsob úhrady)</a:t>
          </a:r>
          <a:endParaRPr lang="en-US"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Bude Vám vystaveno elektronické vyúčtování (E).</a:t>
          </a: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Notifikace o vyúčtování Vám bude zasílána automaticky. Vyplňte prosím e-mail, kam Vám máme vyúčtování zaslat, můžete také vyplnit telefonní číslo, pokud chcete na vyúčtování upozornit i formou SMS.</a:t>
          </a:r>
        </a:p>
        <a:p>
          <a:pPr marL="342900" marR="184785" lvl="0" indent="-342900" algn="l">
            <a:lnSpc>
              <a:spcPts val="700"/>
            </a:lnSpc>
            <a:spcBef>
              <a:spcPts val="300"/>
            </a:spcBef>
            <a:spcAft>
              <a:spcPts val="0"/>
            </a:spcAft>
            <a:buFont typeface="+mj-lt"/>
            <a:buAutoNum type="arabicParenR"/>
            <a:tabLst>
              <a:tab pos="180340" algn="l"/>
              <a:tab pos="342265" algn="l"/>
              <a:tab pos="792480" algn="l"/>
            </a:tabLst>
          </a:pPr>
          <a:endParaRPr lang="cs-CZ" sz="800">
            <a:effectLst/>
            <a:latin typeface="Arial" panose="020B0604020202020204" pitchFamily="34" charset="0"/>
            <a:ea typeface="Times New Roman" panose="02020603050405020304" pitchFamily="18" charset="0"/>
            <a:cs typeface="Arial" panose="020B0604020202020204" pitchFamily="34" charset="0"/>
          </a:endParaRPr>
        </a:p>
        <a:p>
          <a:pPr marL="342900" marR="184785" lvl="0" indent="-342900" algn="l">
            <a:lnSpc>
              <a:spcPct val="100000"/>
            </a:lnSpc>
            <a:spcBef>
              <a:spcPts val="300"/>
            </a:spcBef>
            <a:spcAft>
              <a:spcPts val="0"/>
            </a:spcAft>
            <a:buFont typeface="+mj-lt"/>
            <a:buAutoNum type="arabicParenR"/>
            <a:tabLst>
              <a:tab pos="180340" algn="l"/>
              <a:tab pos="342265" algn="l"/>
              <a:tab pos="792480" algn="l"/>
            </a:tabLst>
          </a:pPr>
          <a:r>
            <a:rPr lang="cs-CZ" sz="800">
              <a:effectLst/>
              <a:latin typeface="Arial" panose="020B0604020202020204" pitchFamily="34" charset="0"/>
              <a:ea typeface="Times New Roman" panose="02020603050405020304" pitchFamily="18" charset="0"/>
              <a:cs typeface="Arial" panose="020B0604020202020204" pitchFamily="34" charset="0"/>
            </a:rPr>
            <a:t>Pokud si u služby zvolíte, že chcete dostávat podrobný výpis služeb, bude součástí Vašeho elektronického vyúčtování.</a:t>
          </a:r>
        </a:p>
        <a:p>
          <a:pPr>
            <a:lnSpc>
              <a:spcPts val="700"/>
            </a:lnSpc>
          </a:pPr>
          <a:endParaRPr lang="en-US" sz="9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48868</xdr:colOff>
      <xdr:row>0</xdr:row>
      <xdr:rowOff>118442</xdr:rowOff>
    </xdr:from>
    <xdr:ext cx="1110697" cy="511037"/>
    <xdr:pic>
      <xdr:nvPicPr>
        <xdr:cNvPr id="2" name="Picture 1" descr="TMO_Logo_BW">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8" y="118442"/>
          <a:ext cx="1110697" cy="511037"/>
        </a:xfrm>
        <a:prstGeom prst="rect">
          <a:avLst/>
        </a:prstGeom>
        <a:noFill/>
        <a:ln>
          <a:noFill/>
        </a:ln>
      </xdr:spPr>
    </xdr:pic>
    <xdr:clientData/>
  </xdr:oneCellAnchor>
  <xdr:twoCellAnchor>
    <xdr:from>
      <xdr:col>0</xdr:col>
      <xdr:colOff>0</xdr:colOff>
      <xdr:row>2</xdr:row>
      <xdr:rowOff>114300</xdr:rowOff>
    </xdr:from>
    <xdr:to>
      <xdr:col>9</xdr:col>
      <xdr:colOff>260692</xdr:colOff>
      <xdr:row>53</xdr:row>
      <xdr:rowOff>142875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638175"/>
          <a:ext cx="5747092" cy="9744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lvl="0" indent="-228600">
            <a:buFont typeface="+mj-lt"/>
            <a:buAutoNum type="arabicParenR"/>
          </a:pPr>
          <a:endParaRPr lang="cs-CZ" sz="600">
            <a:solidFill>
              <a:sysClr val="windowText" lastClr="000000"/>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ysClr val="windowText" lastClr="000000"/>
              </a:solidFill>
              <a:effectLst/>
              <a:latin typeface="Arial" panose="020B0604020202020204" pitchFamily="34" charset="0"/>
              <a:ea typeface="+mn-ea"/>
              <a:cs typeface="Arial" panose="020B0604020202020204" pitchFamily="34" charset="0"/>
            </a:rPr>
            <a:t>Převáděné telefonní číslo</a:t>
          </a:r>
          <a:r>
            <a:rPr lang="cs-CZ" sz="700">
              <a:solidFill>
                <a:sysClr val="windowText" lastClr="000000"/>
              </a:solidFill>
              <a:effectLst/>
              <a:latin typeface="Arial" panose="020B0604020202020204" pitchFamily="34" charset="0"/>
              <a:ea typeface="+mn-ea"/>
              <a:cs typeface="Arial" panose="020B0604020202020204" pitchFamily="34" charset="0"/>
            </a:rPr>
            <a:t>: Uveďte převáděné telefonní číslo.</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Tarif:</a:t>
          </a:r>
          <a:r>
            <a:rPr lang="cs-CZ" sz="700" baseline="0">
              <a:solidFill>
                <a:schemeClr val="dk1"/>
              </a:solidFill>
              <a:effectLst/>
              <a:latin typeface="Arial" panose="020B0604020202020204" pitchFamily="34" charset="0"/>
              <a:ea typeface="+mn-ea"/>
              <a:cs typeface="Arial" panose="020B0604020202020204" pitchFamily="34" charset="0"/>
            </a:rPr>
            <a:t> </a:t>
          </a:r>
          <a:r>
            <a:rPr lang="cs-CZ" sz="700">
              <a:solidFill>
                <a:schemeClr val="dk1"/>
              </a:solidFill>
              <a:effectLst/>
              <a:latin typeface="Arial" panose="020B0604020202020204" pitchFamily="34" charset="0"/>
              <a:ea typeface="+mn-ea"/>
              <a:cs typeface="Arial" panose="020B0604020202020204" pitchFamily="34" charset="0"/>
            </a:rPr>
            <a:t>Vyberte</a:t>
          </a:r>
          <a:r>
            <a:rPr lang="cs-CZ" sz="700" baseline="0">
              <a:solidFill>
                <a:schemeClr val="dk1"/>
              </a:solidFill>
              <a:effectLst/>
              <a:latin typeface="Arial" panose="020B0604020202020204" pitchFamily="34" charset="0"/>
              <a:ea typeface="+mn-ea"/>
              <a:cs typeface="Arial" panose="020B0604020202020204" pitchFamily="34" charset="0"/>
            </a:rPr>
            <a:t> tarif z nabídky v liště.</a:t>
          </a: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ysClr val="windowText" lastClr="000000"/>
              </a:solidFill>
              <a:effectLst/>
              <a:latin typeface="Arial" panose="020B0604020202020204" pitchFamily="34" charset="0"/>
              <a:ea typeface="+mn-ea"/>
              <a:cs typeface="Arial" panose="020B0604020202020204" pitchFamily="34" charset="0"/>
            </a:rPr>
            <a:t>Rodné číslo pro tarif Student</a:t>
          </a:r>
          <a:r>
            <a:rPr lang="cs-CZ" sz="700">
              <a:solidFill>
                <a:sysClr val="windowText" lastClr="000000"/>
              </a:solidFill>
              <a:effectLst/>
              <a:latin typeface="Arial" panose="020B0604020202020204" pitchFamily="34" charset="0"/>
              <a:ea typeface="+mn-ea"/>
              <a:cs typeface="Arial" panose="020B0604020202020204" pitchFamily="34" charset="0"/>
            </a:rPr>
            <a:t>: Vyplněním</a:t>
          </a:r>
          <a:r>
            <a:rPr lang="cs-CZ" sz="700" baseline="0">
              <a:solidFill>
                <a:sysClr val="windowText" lastClr="000000"/>
              </a:solidFill>
              <a:effectLst/>
              <a:latin typeface="Arial" panose="020B0604020202020204" pitchFamily="34" charset="0"/>
              <a:ea typeface="+mn-ea"/>
              <a:cs typeface="Arial" panose="020B0604020202020204" pitchFamily="34" charset="0"/>
            </a:rPr>
            <a:t> rodného čísla k převáděné službě uděluji souhlas s jeho využitím pro účely čerpání studentského tarifu (dále jen "Tarif") a ověření splnění podnínek Tarifu. Udělení souhlasu s užitím rodného čísla je podmínkou pro čerpání služby. Odvolání souhlasu má za následek nemožnost využívání Tarifu, jak je uvedeno v Obchodních podmínkách studentského tarifu.</a:t>
          </a:r>
          <a:endParaRPr lang="cs-CZ" sz="700">
            <a:solidFill>
              <a:sysClr val="windowText" lastClr="000000"/>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endParaRPr lang="cs-CZ" sz="700">
            <a:solidFill>
              <a:sysClr val="windowText" lastClr="000000"/>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ysClr val="windowText" lastClr="000000"/>
              </a:solidFill>
              <a:effectLst/>
              <a:latin typeface="Arial" panose="020B0604020202020204" pitchFamily="34" charset="0"/>
              <a:ea typeface="+mn-ea"/>
              <a:cs typeface="Arial" panose="020B0604020202020204" pitchFamily="34" charset="0"/>
            </a:rPr>
            <a:t>Sleva z Programu Magenta 1</a:t>
          </a:r>
          <a:r>
            <a:rPr lang="cs-CZ" sz="700">
              <a:solidFill>
                <a:sysClr val="windowText" lastClr="000000"/>
              </a:solidFill>
              <a:effectLst/>
              <a:latin typeface="Arial" panose="020B0604020202020204" pitchFamily="34" charset="0"/>
              <a:ea typeface="+mn-ea"/>
              <a:cs typeface="Arial" panose="020B0604020202020204" pitchFamily="34" charset="0"/>
            </a:rPr>
            <a:t>:</a:t>
          </a:r>
          <a:r>
            <a:rPr lang="cs-CZ" sz="700" baseline="0">
              <a:solidFill>
                <a:sysClr val="windowText" lastClr="000000"/>
              </a:solidFill>
              <a:effectLst/>
              <a:latin typeface="Arial" panose="020B0604020202020204" pitchFamily="34" charset="0"/>
              <a:ea typeface="+mn-ea"/>
              <a:cs typeface="Arial" panose="020B0604020202020204" pitchFamily="34" charset="0"/>
            </a:rPr>
            <a:t> Vyberte slevu v programu Magenta 1 Business.</a:t>
          </a:r>
          <a:endParaRPr lang="cs-CZ" sz="700">
            <a:solidFill>
              <a:sysClr val="windowText" lastClr="000000"/>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endParaRPr lang="cs-CZ" sz="700" b="1">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Termín převodu služby:</a:t>
          </a:r>
          <a:r>
            <a:rPr lang="cs-CZ" sz="700" b="1" baseline="0">
              <a:solidFill>
                <a:schemeClr val="dk1"/>
              </a:solidFill>
              <a:effectLst/>
              <a:latin typeface="Arial" panose="020B0604020202020204" pitchFamily="34" charset="0"/>
              <a:ea typeface="+mn-ea"/>
              <a:cs typeface="Arial" panose="020B0604020202020204" pitchFamily="34" charset="0"/>
            </a:rPr>
            <a:t> </a:t>
          </a:r>
          <a:r>
            <a:rPr lang="cs-CZ" sz="700" b="0" baseline="0">
              <a:solidFill>
                <a:schemeClr val="dk1"/>
              </a:solidFill>
              <a:effectLst/>
              <a:latin typeface="Arial" panose="020B0604020202020204" pitchFamily="34" charset="0"/>
              <a:ea typeface="+mn-ea"/>
              <a:cs typeface="Arial" panose="020B0604020202020204" pitchFamily="34" charset="0"/>
            </a:rPr>
            <a:t>Služba bude převedena v den, který požadujete, nejdříve však jeden pracovní den po přijetí žádosti. Pokud termín nezvolíte, bude převedena v nejbližším možném termínu po přijetí žádosti. Zadávejte ve formátu DD.MM.RRRR</a:t>
          </a:r>
          <a:r>
            <a:rPr lang="cs-CZ" sz="700" b="1" baseline="0">
              <a:solidFill>
                <a:schemeClr val="dk1"/>
              </a:solidFill>
              <a:effectLst/>
              <a:latin typeface="Arial" panose="020B0604020202020204" pitchFamily="34" charset="0"/>
              <a:ea typeface="+mn-ea"/>
              <a:cs typeface="Arial" panose="020B0604020202020204" pitchFamily="34" charset="0"/>
            </a:rPr>
            <a:t>.</a:t>
          </a:r>
          <a:endParaRPr lang="cs-CZ" sz="700" b="1">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endParaRPr lang="cs-CZ" sz="700" b="1">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Roamingový tarif</a:t>
          </a:r>
          <a:r>
            <a:rPr lang="cs-CZ" sz="700">
              <a:solidFill>
                <a:schemeClr val="dk1"/>
              </a:solidFill>
              <a:effectLst/>
              <a:latin typeface="Arial" panose="020B0604020202020204" pitchFamily="34" charset="0"/>
              <a:ea typeface="+mn-ea"/>
              <a:cs typeface="Arial" panose="020B0604020202020204" pitchFamily="34" charset="0"/>
            </a:rPr>
            <a:t>: </a:t>
          </a:r>
          <a:r>
            <a:rPr lang="cs-CZ" sz="700" b="1">
              <a:solidFill>
                <a:schemeClr val="dk1"/>
              </a:solidFill>
              <a:effectLst/>
              <a:latin typeface="Arial" panose="020B0604020202020204" pitchFamily="34" charset="0"/>
              <a:ea typeface="+mn-ea"/>
              <a:cs typeface="Arial" panose="020B0604020202020204" pitchFamily="34" charset="0"/>
            </a:rPr>
            <a:t>TR </a:t>
          </a:r>
          <a:r>
            <a:rPr lang="cs-CZ" sz="700">
              <a:solidFill>
                <a:schemeClr val="dk1"/>
              </a:solidFill>
              <a:effectLst/>
              <a:latin typeface="Arial" panose="020B0604020202020204" pitchFamily="34" charset="0"/>
              <a:ea typeface="+mn-ea"/>
              <a:cs typeface="Arial" panose="020B0604020202020204" pitchFamily="34" charset="0"/>
            </a:rPr>
            <a:t>(T-Mobile Roaming), </a:t>
          </a:r>
          <a:r>
            <a:rPr lang="cs-CZ" sz="700" b="1">
              <a:solidFill>
                <a:schemeClr val="dk1"/>
              </a:solidFill>
              <a:effectLst/>
              <a:latin typeface="Arial" panose="020B0604020202020204" pitchFamily="34" charset="0"/>
              <a:ea typeface="+mn-ea"/>
              <a:cs typeface="Arial" panose="020B0604020202020204" pitchFamily="34" charset="0"/>
            </a:rPr>
            <a:t>TRS</a:t>
          </a:r>
          <a:r>
            <a:rPr lang="cs-CZ" sz="700">
              <a:solidFill>
                <a:schemeClr val="dk1"/>
              </a:solidFill>
              <a:effectLst/>
              <a:latin typeface="Arial" panose="020B0604020202020204" pitchFamily="34" charset="0"/>
              <a:ea typeface="+mn-ea"/>
              <a:cs typeface="Arial" panose="020B0604020202020204" pitchFamily="34" charset="0"/>
            </a:rPr>
            <a:t> (T-Mobile Roaming Start). V případě, že kolonku nevyplníte, nebude roaming aktivován. .</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cs-CZ" sz="700" b="1">
              <a:solidFill>
                <a:schemeClr val="dk1"/>
              </a:solidFill>
              <a:effectLst/>
              <a:latin typeface="Arial" panose="020B0604020202020204" pitchFamily="34" charset="0"/>
              <a:ea typeface="+mn-ea"/>
              <a:cs typeface="Arial" panose="020B0604020202020204" pitchFamily="34" charset="0"/>
            </a:rPr>
            <a:t>EU regulace:</a:t>
          </a:r>
          <a:r>
            <a:rPr lang="cs-CZ" sz="700" baseline="0">
              <a:solidFill>
                <a:schemeClr val="dk1"/>
              </a:solidFill>
              <a:effectLst/>
              <a:latin typeface="Arial" panose="020B0604020202020204" pitchFamily="34" charset="0"/>
              <a:ea typeface="+mn-ea"/>
              <a:cs typeface="Arial" panose="020B0604020202020204" pitchFamily="34" charset="0"/>
            </a:rPr>
            <a:t> </a:t>
          </a:r>
          <a:r>
            <a:rPr lang="cs-CZ" sz="700">
              <a:solidFill>
                <a:schemeClr val="dk1"/>
              </a:solidFill>
              <a:effectLst/>
              <a:latin typeface="Arial" panose="020B0604020202020204" pitchFamily="34" charset="0"/>
              <a:ea typeface="+mn-ea"/>
              <a:cs typeface="Arial" panose="020B0604020202020204" pitchFamily="34" charset="0"/>
            </a:rPr>
            <a:t>Volba </a:t>
          </a:r>
          <a:r>
            <a:rPr lang="cs-CZ" sz="700" b="1">
              <a:solidFill>
                <a:schemeClr val="dk1"/>
              </a:solidFill>
              <a:effectLst/>
              <a:latin typeface="Arial" panose="020B0604020202020204" pitchFamily="34" charset="0"/>
              <a:ea typeface="+mn-ea"/>
              <a:cs typeface="Arial" panose="020B0604020202020204" pitchFamily="34" charset="0"/>
            </a:rPr>
            <a:t>ANO</a:t>
          </a:r>
          <a:r>
            <a:rPr lang="cs-CZ" sz="700">
              <a:solidFill>
                <a:schemeClr val="dk1"/>
              </a:solidFill>
              <a:effectLst/>
              <a:latin typeface="Arial" panose="020B0604020202020204" pitchFamily="34" charset="0"/>
              <a:ea typeface="+mn-ea"/>
              <a:cs typeface="Arial" panose="020B0604020202020204" pitchFamily="34" charset="0"/>
            </a:rPr>
            <a:t> znamená, že s aktivací služby roaming dojde k automatickému spuštění účtování roamingového provozu dle podmínek EU regulace. V případě, že si nepřejete aktivovat se zvoleným roamingovým tarifem účtování dle EU regulace, zvolte </a:t>
          </a:r>
          <a:r>
            <a:rPr lang="cs-CZ" sz="700" b="1">
              <a:solidFill>
                <a:schemeClr val="dk1"/>
              </a:solidFill>
              <a:effectLst/>
              <a:latin typeface="Arial" panose="020B0604020202020204" pitchFamily="34" charset="0"/>
              <a:ea typeface="+mn-ea"/>
              <a:cs typeface="Arial" panose="020B0604020202020204" pitchFamily="34" charset="0"/>
            </a:rPr>
            <a:t>NE</a:t>
          </a:r>
          <a:r>
            <a:rPr lang="cs-CZ" sz="700">
              <a:solidFill>
                <a:schemeClr val="dk1"/>
              </a:solidFill>
              <a:effectLst/>
              <a:latin typeface="Arial" panose="020B0604020202020204" pitchFamily="34" charset="0"/>
              <a:ea typeface="+mn-ea"/>
              <a:cs typeface="Arial" panose="020B0604020202020204" pitchFamily="34" charset="0"/>
            </a:rPr>
            <a:t>. Účtování roamingového provozu dle podmínek EU regulace nebude zapnuté i v případě označení u zákazníků, kteří mají vyslovený nesouhlasu v Rámcové smlouvě. Veškeré informace o EU regulaci a účtování provozu naleznete na </a:t>
          </a:r>
          <a:r>
            <a:rPr lang="cs-CZ" sz="700" u="sng">
              <a:solidFill>
                <a:srgbClr val="0070C0"/>
              </a:solidFill>
              <a:effectLst/>
              <a:latin typeface="Arial" panose="020B0604020202020204" pitchFamily="34" charset="0"/>
              <a:ea typeface="+mn-ea"/>
              <a:cs typeface="Arial" panose="020B0604020202020204" pitchFamily="34" charset="0"/>
            </a:rPr>
            <a:t>www.t-mobile.cz/eu-regulace </a:t>
          </a: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Fakturační skupina:</a:t>
          </a:r>
          <a:r>
            <a:rPr lang="cs-CZ" sz="700">
              <a:solidFill>
                <a:schemeClr val="dk1"/>
              </a:solidFill>
              <a:effectLst/>
              <a:latin typeface="Arial" panose="020B0604020202020204" pitchFamily="34" charset="0"/>
              <a:ea typeface="+mn-ea"/>
              <a:cs typeface="Arial" panose="020B0604020202020204" pitchFamily="34" charset="0"/>
            </a:rPr>
            <a:t> Již existující/stávající fakturační skupina –</a:t>
          </a:r>
          <a:r>
            <a:rPr lang="cs-CZ" sz="700" b="1">
              <a:solidFill>
                <a:schemeClr val="dk1"/>
              </a:solidFill>
              <a:effectLst/>
              <a:latin typeface="Arial" panose="020B0604020202020204" pitchFamily="34" charset="0"/>
              <a:ea typeface="+mn-ea"/>
              <a:cs typeface="Arial" panose="020B0604020202020204" pitchFamily="34" charset="0"/>
            </a:rPr>
            <a:t> S</a:t>
          </a:r>
          <a:r>
            <a:rPr lang="cs-CZ" sz="700">
              <a:solidFill>
                <a:schemeClr val="dk1"/>
              </a:solidFill>
              <a:effectLst/>
              <a:latin typeface="Arial" panose="020B0604020202020204" pitchFamily="34" charset="0"/>
              <a:ea typeface="+mn-ea"/>
              <a:cs typeface="Arial" panose="020B0604020202020204" pitchFamily="34" charset="0"/>
            </a:rPr>
            <a:t>, nová fakturační skupina – </a:t>
          </a:r>
          <a:r>
            <a:rPr lang="cs-CZ" sz="700" b="1">
              <a:solidFill>
                <a:schemeClr val="dk1"/>
              </a:solidFill>
              <a:effectLst/>
              <a:latin typeface="Arial" panose="020B0604020202020204" pitchFamily="34" charset="0"/>
              <a:ea typeface="+mn-ea"/>
              <a:cs typeface="Arial" panose="020B0604020202020204" pitchFamily="34" charset="0"/>
            </a:rPr>
            <a:t>N</a:t>
          </a:r>
          <a:r>
            <a:rPr lang="cs-CZ" sz="700">
              <a:solidFill>
                <a:schemeClr val="dk1"/>
              </a:solidFill>
              <a:effectLst/>
              <a:latin typeface="Arial" panose="020B0604020202020204" pitchFamily="34" charset="0"/>
              <a:ea typeface="+mn-ea"/>
              <a:cs typeface="Arial" panose="020B0604020202020204" pitchFamily="34" charset="0"/>
            </a:rPr>
            <a:t> </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Podrobnosti k Fakturační skupině:</a:t>
          </a:r>
          <a:r>
            <a:rPr lang="cs-CZ" sz="700">
              <a:solidFill>
                <a:schemeClr val="dk1"/>
              </a:solidFill>
              <a:effectLst/>
              <a:latin typeface="Arial" panose="020B0604020202020204" pitchFamily="34" charset="0"/>
              <a:ea typeface="+mn-ea"/>
              <a:cs typeface="Arial" panose="020B0604020202020204" pitchFamily="34" charset="0"/>
            </a:rPr>
            <a:t> V případě, že jste v poli Fakturační skupina vybrali </a:t>
          </a:r>
          <a:r>
            <a:rPr lang="cs-CZ" sz="700" b="1">
              <a:solidFill>
                <a:schemeClr val="dk1"/>
              </a:solidFill>
              <a:effectLst/>
              <a:latin typeface="Arial" panose="020B0604020202020204" pitchFamily="34" charset="0"/>
              <a:ea typeface="+mn-ea"/>
              <a:cs typeface="Arial" panose="020B0604020202020204" pitchFamily="34" charset="0"/>
            </a:rPr>
            <a:t>S</a:t>
          </a:r>
          <a:r>
            <a:rPr lang="cs-CZ" sz="700">
              <a:solidFill>
                <a:schemeClr val="dk1"/>
              </a:solidFill>
              <a:effectLst/>
              <a:latin typeface="Arial" panose="020B0604020202020204" pitchFamily="34" charset="0"/>
              <a:ea typeface="+mn-ea"/>
              <a:cs typeface="Arial" panose="020B0604020202020204" pitchFamily="34" charset="0"/>
            </a:rPr>
            <a:t> (stávající fakturační skupina), je nutné zadat číslo stávající fakturační skupiny, aby byla služba fakturována pod touto skupinou. Číslo vyplňujete do vedlejšího sloupce L. Pokud jste zvolili </a:t>
          </a:r>
          <a:r>
            <a:rPr lang="cs-CZ" sz="700" b="1">
              <a:solidFill>
                <a:schemeClr val="dk1"/>
              </a:solidFill>
              <a:effectLst/>
              <a:latin typeface="Arial" panose="020B0604020202020204" pitchFamily="34" charset="0"/>
              <a:ea typeface="+mn-ea"/>
              <a:cs typeface="Arial" panose="020B0604020202020204" pitchFamily="34" charset="0"/>
            </a:rPr>
            <a:t>N</a:t>
          </a:r>
          <a:r>
            <a:rPr lang="cs-CZ" sz="700">
              <a:solidFill>
                <a:schemeClr val="dk1"/>
              </a:solidFill>
              <a:effectLst/>
              <a:latin typeface="Arial" panose="020B0604020202020204" pitchFamily="34" charset="0"/>
              <a:ea typeface="+mn-ea"/>
              <a:cs typeface="Arial" panose="020B0604020202020204" pitchFamily="34" charset="0"/>
            </a:rPr>
            <a:t> (vytvoření nové fakturační skupiny), </a:t>
          </a:r>
          <a:r>
            <a:rPr lang="cs-CZ" sz="700" u="sng">
              <a:solidFill>
                <a:schemeClr val="dk1"/>
              </a:solidFill>
              <a:effectLst/>
              <a:latin typeface="Arial" panose="020B0604020202020204" pitchFamily="34" charset="0"/>
              <a:ea typeface="+mn-ea"/>
              <a:cs typeface="Arial" panose="020B0604020202020204" pitchFamily="34" charset="0"/>
            </a:rPr>
            <a:t>vyplňte prosím nejdříve všechny povinné údaje do tabulky</a:t>
          </a:r>
          <a:r>
            <a:rPr lang="cs-CZ" sz="700" u="none" baseline="0">
              <a:solidFill>
                <a:schemeClr val="dk1"/>
              </a:solidFill>
              <a:effectLst/>
              <a:latin typeface="Arial" panose="020B0604020202020204" pitchFamily="34" charset="0"/>
              <a:ea typeface="+mn-ea"/>
              <a:cs typeface="Arial" panose="020B0604020202020204" pitchFamily="34" charset="0"/>
            </a:rPr>
            <a:t> v záložce Nové Fakturační skupiny</a:t>
          </a:r>
          <a:r>
            <a:rPr lang="cs-CZ" sz="700">
              <a:solidFill>
                <a:schemeClr val="dk1"/>
              </a:solidFill>
              <a:effectLst/>
              <a:latin typeface="Arial" panose="020B0604020202020204" pitchFamily="34" charset="0"/>
              <a:ea typeface="+mn-ea"/>
              <a:cs typeface="Arial" panose="020B0604020202020204" pitchFamily="34" charset="0"/>
            </a:rPr>
            <a:t> a následně ve sloupci M vyberte název Vámi předdefinované fakturační skupiny. NÁZVY nových skupin se v nabídce objeví až po vyplnění všech povinných hodnot v záložce „Nové Fakturační</a:t>
          </a:r>
          <a:r>
            <a:rPr lang="cs-CZ" sz="700" baseline="0">
              <a:solidFill>
                <a:schemeClr val="dk1"/>
              </a:solidFill>
              <a:effectLst/>
              <a:latin typeface="Arial" panose="020B0604020202020204" pitchFamily="34" charset="0"/>
              <a:ea typeface="+mn-ea"/>
              <a:cs typeface="Arial" panose="020B0604020202020204" pitchFamily="34" charset="0"/>
            </a:rPr>
            <a:t> skupiny</a:t>
          </a:r>
          <a:r>
            <a:rPr lang="cs-CZ" sz="700">
              <a:solidFill>
                <a:schemeClr val="dk1"/>
              </a:solidFill>
              <a:effectLst/>
              <a:latin typeface="Arial" panose="020B0604020202020204" pitchFamily="34" charset="0"/>
              <a:ea typeface="+mn-ea"/>
              <a:cs typeface="Arial" panose="020B0604020202020204" pitchFamily="34" charset="0"/>
            </a:rPr>
            <a:t>“.</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Datová roamingová zvýhodnění</a:t>
          </a:r>
          <a:r>
            <a:rPr lang="cs-CZ" sz="700">
              <a:solidFill>
                <a:schemeClr val="dk1"/>
              </a:solidFill>
              <a:effectLst/>
              <a:latin typeface="Arial" panose="020B0604020202020204" pitchFamily="34" charset="0"/>
              <a:ea typeface="+mn-ea"/>
              <a:cs typeface="Arial" panose="020B0604020202020204" pitchFamily="34" charset="0"/>
            </a:rPr>
            <a:t>: Data Svět (DS) Balíčky: DS 1 či 2 GB zóna A, B, C, příklad volby "</a:t>
          </a:r>
          <a:r>
            <a:rPr lang="cs-CZ" sz="700" b="1">
              <a:solidFill>
                <a:schemeClr val="dk1"/>
              </a:solidFill>
              <a:effectLst/>
              <a:latin typeface="Arial" panose="020B0604020202020204" pitchFamily="34" charset="0"/>
              <a:ea typeface="+mn-ea"/>
              <a:cs typeface="Arial" panose="020B0604020202020204" pitchFamily="34" charset="0"/>
            </a:rPr>
            <a:t>DS A 1 GB Nastálo</a:t>
          </a:r>
          <a:r>
            <a:rPr lang="cs-CZ" sz="700">
              <a:solidFill>
                <a:schemeClr val="dk1"/>
              </a:solidFill>
              <a:effectLst/>
              <a:latin typeface="Arial" panose="020B0604020202020204" pitchFamily="34" charset="0"/>
              <a:ea typeface="+mn-ea"/>
              <a:cs typeface="Arial" panose="020B0604020202020204" pitchFamily="34" charset="0"/>
            </a:rPr>
            <a:t>", </a:t>
          </a:r>
          <a:r>
            <a:rPr lang="cs-CZ" sz="700" b="1">
              <a:solidFill>
                <a:schemeClr val="dk1"/>
              </a:solidFill>
              <a:effectLst/>
              <a:latin typeface="Arial" panose="020B0604020202020204" pitchFamily="34" charset="0"/>
              <a:ea typeface="+mn-ea"/>
              <a:cs typeface="Arial" panose="020B0604020202020204" pitchFamily="34" charset="0"/>
            </a:rPr>
            <a:t>DRE 10</a:t>
          </a:r>
          <a:r>
            <a:rPr lang="cs-CZ" sz="700">
              <a:solidFill>
                <a:schemeClr val="dk1"/>
              </a:solidFill>
              <a:effectLst/>
              <a:latin typeface="Arial" panose="020B0604020202020204" pitchFamily="34" charset="0"/>
              <a:ea typeface="+mn-ea"/>
              <a:cs typeface="Arial" panose="020B0604020202020204" pitchFamily="34" charset="0"/>
            </a:rPr>
            <a:t> (Datový roaming Evropa 10 MB), </a:t>
          </a:r>
          <a:r>
            <a:rPr lang="cs-CZ" sz="700" b="1">
              <a:solidFill>
                <a:schemeClr val="dk1"/>
              </a:solidFill>
              <a:effectLst/>
              <a:latin typeface="Arial" panose="020B0604020202020204" pitchFamily="34" charset="0"/>
              <a:ea typeface="+mn-ea"/>
              <a:cs typeface="Arial" panose="020B0604020202020204" pitchFamily="34" charset="0"/>
            </a:rPr>
            <a:t>DRE 15 </a:t>
          </a:r>
          <a:r>
            <a:rPr lang="cs-CZ" sz="700">
              <a:solidFill>
                <a:schemeClr val="dk1"/>
              </a:solidFill>
              <a:effectLst/>
              <a:latin typeface="Arial" panose="020B0604020202020204" pitchFamily="34" charset="0"/>
              <a:ea typeface="+mn-ea"/>
              <a:cs typeface="Arial" panose="020B0604020202020204" pitchFamily="34" charset="0"/>
            </a:rPr>
            <a:t>(Datový roaming Evropa 15 MB), </a:t>
          </a:r>
          <a:r>
            <a:rPr lang="cs-CZ" sz="700" b="1">
              <a:solidFill>
                <a:schemeClr val="dk1"/>
              </a:solidFill>
              <a:effectLst/>
              <a:latin typeface="Arial" panose="020B0604020202020204" pitchFamily="34" charset="0"/>
              <a:ea typeface="+mn-ea"/>
              <a:cs typeface="Arial" panose="020B0604020202020204" pitchFamily="34" charset="0"/>
            </a:rPr>
            <a:t>DRE 20</a:t>
          </a:r>
          <a:r>
            <a:rPr lang="cs-CZ" sz="700">
              <a:solidFill>
                <a:schemeClr val="dk1"/>
              </a:solidFill>
              <a:effectLst/>
              <a:latin typeface="Arial" panose="020B0604020202020204" pitchFamily="34" charset="0"/>
              <a:ea typeface="+mn-ea"/>
              <a:cs typeface="Arial" panose="020B0604020202020204" pitchFamily="34" charset="0"/>
            </a:rPr>
            <a:t> (Datový roaming Evropa 20 MB), </a:t>
          </a:r>
          <a:r>
            <a:rPr lang="cs-CZ" sz="700" b="1">
              <a:solidFill>
                <a:schemeClr val="dk1"/>
              </a:solidFill>
              <a:effectLst/>
              <a:latin typeface="Arial" panose="020B0604020202020204" pitchFamily="34" charset="0"/>
              <a:ea typeface="+mn-ea"/>
              <a:cs typeface="Arial" panose="020B0604020202020204" pitchFamily="34" charset="0"/>
            </a:rPr>
            <a:t>DRE 30</a:t>
          </a:r>
          <a:r>
            <a:rPr lang="cs-CZ" sz="700">
              <a:solidFill>
                <a:schemeClr val="dk1"/>
              </a:solidFill>
              <a:effectLst/>
              <a:latin typeface="Arial" panose="020B0604020202020204" pitchFamily="34" charset="0"/>
              <a:ea typeface="+mn-ea"/>
              <a:cs typeface="Arial" panose="020B0604020202020204" pitchFamily="34" charset="0"/>
            </a:rPr>
            <a:t> (Datový roaming Evropa 30 MB)</a:t>
          </a:r>
          <a:r>
            <a:rPr lang="cs-CZ" sz="700" b="1">
              <a:solidFill>
                <a:schemeClr val="dk1"/>
              </a:solidFill>
              <a:effectLst/>
              <a:latin typeface="Arial" panose="020B0604020202020204" pitchFamily="34" charset="0"/>
              <a:ea typeface="+mn-ea"/>
              <a:cs typeface="Arial" panose="020B0604020202020204" pitchFamily="34" charset="0"/>
            </a:rPr>
            <a:t>, DRE 50</a:t>
          </a:r>
          <a:r>
            <a:rPr lang="cs-CZ" sz="700">
              <a:solidFill>
                <a:schemeClr val="dk1"/>
              </a:solidFill>
              <a:effectLst/>
              <a:latin typeface="Arial" panose="020B0604020202020204" pitchFamily="34" charset="0"/>
              <a:ea typeface="+mn-ea"/>
              <a:cs typeface="Arial" panose="020B0604020202020204" pitchFamily="34" charset="0"/>
            </a:rPr>
            <a:t> (Datový roaming Evropa 50 MB), </a:t>
          </a:r>
          <a:r>
            <a:rPr lang="cs-CZ" sz="700" b="1">
              <a:solidFill>
                <a:schemeClr val="dk1"/>
              </a:solidFill>
              <a:effectLst/>
              <a:latin typeface="Arial" panose="020B0604020202020204" pitchFamily="34" charset="0"/>
              <a:ea typeface="+mn-ea"/>
              <a:cs typeface="Arial" panose="020B0604020202020204" pitchFamily="34" charset="0"/>
            </a:rPr>
            <a:t>DRE 150</a:t>
          </a:r>
          <a:r>
            <a:rPr lang="cs-CZ" sz="700">
              <a:solidFill>
                <a:schemeClr val="dk1"/>
              </a:solidFill>
              <a:effectLst/>
              <a:latin typeface="Arial" panose="020B0604020202020204" pitchFamily="34" charset="0"/>
              <a:ea typeface="+mn-ea"/>
              <a:cs typeface="Arial" panose="020B0604020202020204" pitchFamily="34" charset="0"/>
            </a:rPr>
            <a:t> (Datový roaming Evropa 150 MB), </a:t>
          </a:r>
          <a:r>
            <a:rPr lang="cs-CZ" sz="700" b="1">
              <a:solidFill>
                <a:schemeClr val="dk1"/>
              </a:solidFill>
              <a:effectLst/>
              <a:latin typeface="Arial" panose="020B0604020202020204" pitchFamily="34" charset="0"/>
              <a:ea typeface="+mn-ea"/>
              <a:cs typeface="Arial" panose="020B0604020202020204" pitchFamily="34" charset="0"/>
            </a:rPr>
            <a:t>TSD</a:t>
          </a:r>
          <a:r>
            <a:rPr lang="cs-CZ" sz="700">
              <a:solidFill>
                <a:schemeClr val="dk1"/>
              </a:solidFill>
              <a:effectLst/>
              <a:latin typeface="Arial" panose="020B0604020202020204" pitchFamily="34" charset="0"/>
              <a:ea typeface="+mn-ea"/>
              <a:cs typeface="Arial" panose="020B0604020202020204" pitchFamily="34" charset="0"/>
            </a:rPr>
            <a:t> </a:t>
          </a:r>
          <a:r>
            <a:rPr lang="cs-CZ" sz="700" b="1">
              <a:solidFill>
                <a:schemeClr val="dk1"/>
              </a:solidFill>
              <a:effectLst/>
              <a:latin typeface="Arial" panose="020B0604020202020204" pitchFamily="34" charset="0"/>
              <a:ea typeface="+mn-ea"/>
              <a:cs typeface="Arial" panose="020B0604020202020204" pitchFamily="34" charset="0"/>
            </a:rPr>
            <a:t>Z1</a:t>
          </a:r>
          <a:r>
            <a:rPr lang="cs-CZ" sz="700">
              <a:solidFill>
                <a:schemeClr val="dk1"/>
              </a:solidFill>
              <a:effectLst/>
              <a:latin typeface="Arial" panose="020B0604020202020204" pitchFamily="34" charset="0"/>
              <a:ea typeface="+mn-ea"/>
              <a:cs typeface="Arial" panose="020B0604020202020204" pitchFamily="34" charset="0"/>
            </a:rPr>
            <a:t> (Travel &amp; Surf na den, zóna 1),</a:t>
          </a:r>
          <a:r>
            <a:rPr lang="cs-CZ" sz="700" b="1">
              <a:solidFill>
                <a:schemeClr val="dk1"/>
              </a:solidFill>
              <a:effectLst/>
              <a:latin typeface="Arial" panose="020B0604020202020204" pitchFamily="34" charset="0"/>
              <a:ea typeface="+mn-ea"/>
              <a:cs typeface="Arial" panose="020B0604020202020204" pitchFamily="34" charset="0"/>
            </a:rPr>
            <a:t> TSD Z2</a:t>
          </a:r>
          <a:r>
            <a:rPr lang="cs-CZ" sz="700">
              <a:solidFill>
                <a:schemeClr val="dk1"/>
              </a:solidFill>
              <a:effectLst/>
              <a:latin typeface="Arial" panose="020B0604020202020204" pitchFamily="34" charset="0"/>
              <a:ea typeface="+mn-ea"/>
              <a:cs typeface="Arial" panose="020B0604020202020204" pitchFamily="34" charset="0"/>
            </a:rPr>
            <a:t> (Travel &amp; Surf na den, zóna 2), </a:t>
          </a:r>
          <a:r>
            <a:rPr lang="cs-CZ" sz="700" b="1">
              <a:solidFill>
                <a:schemeClr val="dk1"/>
              </a:solidFill>
              <a:effectLst/>
              <a:latin typeface="Arial" panose="020B0604020202020204" pitchFamily="34" charset="0"/>
              <a:ea typeface="+mn-ea"/>
              <a:cs typeface="Arial" panose="020B0604020202020204" pitchFamily="34" charset="0"/>
            </a:rPr>
            <a:t>TSD</a:t>
          </a:r>
          <a:r>
            <a:rPr lang="cs-CZ" sz="700">
              <a:solidFill>
                <a:schemeClr val="dk1"/>
              </a:solidFill>
              <a:effectLst/>
              <a:latin typeface="Arial" panose="020B0604020202020204" pitchFamily="34" charset="0"/>
              <a:ea typeface="+mn-ea"/>
              <a:cs typeface="Arial" panose="020B0604020202020204" pitchFamily="34" charset="0"/>
            </a:rPr>
            <a:t> </a:t>
          </a:r>
          <a:r>
            <a:rPr lang="cs-CZ" sz="700" b="1">
              <a:solidFill>
                <a:schemeClr val="dk1"/>
              </a:solidFill>
              <a:effectLst/>
              <a:latin typeface="Arial" panose="020B0604020202020204" pitchFamily="34" charset="0"/>
              <a:ea typeface="+mn-ea"/>
              <a:cs typeface="Arial" panose="020B0604020202020204" pitchFamily="34" charset="0"/>
            </a:rPr>
            <a:t>Z3</a:t>
          </a:r>
          <a:r>
            <a:rPr lang="cs-CZ" sz="700">
              <a:solidFill>
                <a:schemeClr val="dk1"/>
              </a:solidFill>
              <a:effectLst/>
              <a:latin typeface="Arial" panose="020B0604020202020204" pitchFamily="34" charset="0"/>
              <a:ea typeface="+mn-ea"/>
              <a:cs typeface="Arial" panose="020B0604020202020204" pitchFamily="34" charset="0"/>
            </a:rPr>
            <a:t> (Travel &amp; Surf na den, zóna 3), </a:t>
          </a:r>
          <a:r>
            <a:rPr lang="cs-CZ" sz="700" b="1">
              <a:solidFill>
                <a:schemeClr val="dk1"/>
              </a:solidFill>
              <a:effectLst/>
              <a:latin typeface="Arial" panose="020B0604020202020204" pitchFamily="34" charset="0"/>
              <a:ea typeface="+mn-ea"/>
              <a:cs typeface="Arial" panose="020B0604020202020204" pitchFamily="34" charset="0"/>
            </a:rPr>
            <a:t>TSR Z1</a:t>
          </a:r>
          <a:r>
            <a:rPr lang="cs-CZ" sz="700">
              <a:solidFill>
                <a:schemeClr val="dk1"/>
              </a:solidFill>
              <a:effectLst/>
              <a:latin typeface="Arial" panose="020B0604020202020204" pitchFamily="34" charset="0"/>
              <a:ea typeface="+mn-ea"/>
              <a:cs typeface="Arial" panose="020B0604020202020204" pitchFamily="34" charset="0"/>
            </a:rPr>
            <a:t> ((Travel &amp; Surf rekurentní, zóna 1), </a:t>
          </a:r>
          <a:r>
            <a:rPr lang="cs-CZ" sz="700" b="1">
              <a:solidFill>
                <a:schemeClr val="dk1"/>
              </a:solidFill>
              <a:effectLst/>
              <a:latin typeface="Arial" panose="020B0604020202020204" pitchFamily="34" charset="0"/>
              <a:ea typeface="+mn-ea"/>
              <a:cs typeface="Arial" panose="020B0604020202020204" pitchFamily="34" charset="0"/>
            </a:rPr>
            <a:t>TSR Z2</a:t>
          </a:r>
          <a:r>
            <a:rPr lang="cs-CZ" sz="700">
              <a:solidFill>
                <a:schemeClr val="dk1"/>
              </a:solidFill>
              <a:effectLst/>
              <a:latin typeface="Arial" panose="020B0604020202020204" pitchFamily="34" charset="0"/>
              <a:ea typeface="+mn-ea"/>
              <a:cs typeface="Arial" panose="020B0604020202020204" pitchFamily="34" charset="0"/>
            </a:rPr>
            <a:t> ((Travel &amp; Surf rekurentní, zóna 2), </a:t>
          </a:r>
          <a:r>
            <a:rPr lang="cs-CZ" sz="700" b="1">
              <a:solidFill>
                <a:schemeClr val="dk1"/>
              </a:solidFill>
              <a:effectLst/>
              <a:latin typeface="Arial" panose="020B0604020202020204" pitchFamily="34" charset="0"/>
              <a:ea typeface="+mn-ea"/>
              <a:cs typeface="Arial" panose="020B0604020202020204" pitchFamily="34" charset="0"/>
            </a:rPr>
            <a:t>TSR Z3</a:t>
          </a:r>
          <a:r>
            <a:rPr lang="cs-CZ" sz="700">
              <a:solidFill>
                <a:schemeClr val="dk1"/>
              </a:solidFill>
              <a:effectLst/>
              <a:latin typeface="Arial" panose="020B0604020202020204" pitchFamily="34" charset="0"/>
              <a:ea typeface="+mn-ea"/>
              <a:cs typeface="Arial" panose="020B0604020202020204" pitchFamily="34" charset="0"/>
            </a:rPr>
            <a:t> ((Travel &amp; Surf rekurentní, zóna 3). U rekurentních balíčků TSR pro jednotlivé roamingové zóny vyberte obsah dat z hodnot 5, 10, 25, 50, 100, 200, 500, 1000 MB, neomezeně. </a:t>
          </a:r>
          <a:r>
            <a:rPr lang="cs-CZ" sz="700" b="1">
              <a:solidFill>
                <a:schemeClr val="dk1"/>
              </a:solidFill>
              <a:effectLst/>
              <a:latin typeface="Arial" panose="020B0604020202020204" pitchFamily="34" charset="0"/>
              <a:ea typeface="+mn-ea"/>
              <a:cs typeface="Arial" panose="020B0604020202020204" pitchFamily="34" charset="0"/>
            </a:rPr>
            <a:t>DS 20</a:t>
          </a:r>
          <a:r>
            <a:rPr lang="cs-CZ" sz="700">
              <a:solidFill>
                <a:schemeClr val="dk1"/>
              </a:solidFill>
              <a:effectLst/>
              <a:latin typeface="Arial" panose="020B0604020202020204" pitchFamily="34" charset="0"/>
              <a:ea typeface="+mn-ea"/>
              <a:cs typeface="Arial" panose="020B0604020202020204" pitchFamily="34" charset="0"/>
            </a:rPr>
            <a:t> (Data Svět 20 MB), </a:t>
          </a:r>
          <a:r>
            <a:rPr lang="cs-CZ" sz="700" b="1">
              <a:solidFill>
                <a:schemeClr val="dk1"/>
              </a:solidFill>
              <a:effectLst/>
              <a:latin typeface="Arial" panose="020B0604020202020204" pitchFamily="34" charset="0"/>
              <a:ea typeface="+mn-ea"/>
              <a:cs typeface="Arial" panose="020B0604020202020204" pitchFamily="34" charset="0"/>
            </a:rPr>
            <a:t>DS 100</a:t>
          </a:r>
          <a:r>
            <a:rPr lang="cs-CZ" sz="700">
              <a:solidFill>
                <a:schemeClr val="dk1"/>
              </a:solidFill>
              <a:effectLst/>
              <a:latin typeface="Arial" panose="020B0604020202020204" pitchFamily="34" charset="0"/>
              <a:ea typeface="+mn-ea"/>
              <a:cs typeface="Arial" panose="020B0604020202020204" pitchFamily="34" charset="0"/>
            </a:rPr>
            <a:t> (Data Svět 100 MB), </a:t>
          </a:r>
          <a:r>
            <a:rPr lang="cs-CZ" sz="700" b="1">
              <a:solidFill>
                <a:schemeClr val="dk1"/>
              </a:solidFill>
              <a:effectLst/>
              <a:latin typeface="Arial" panose="020B0604020202020204" pitchFamily="34" charset="0"/>
              <a:ea typeface="+mn-ea"/>
              <a:cs typeface="Arial" panose="020B0604020202020204" pitchFamily="34" charset="0"/>
            </a:rPr>
            <a:t>DS 200</a:t>
          </a:r>
          <a:r>
            <a:rPr lang="cs-CZ" sz="700">
              <a:solidFill>
                <a:schemeClr val="dk1"/>
              </a:solidFill>
              <a:effectLst/>
              <a:latin typeface="Arial" panose="020B0604020202020204" pitchFamily="34" charset="0"/>
              <a:ea typeface="+mn-ea"/>
              <a:cs typeface="Arial" panose="020B0604020202020204" pitchFamily="34" charset="0"/>
            </a:rPr>
            <a:t> (Data Svět 200 MB), </a:t>
          </a:r>
          <a:r>
            <a:rPr lang="cs-CZ" sz="700" b="1">
              <a:solidFill>
                <a:schemeClr val="dk1"/>
              </a:solidFill>
              <a:effectLst/>
              <a:latin typeface="Arial" panose="020B0604020202020204" pitchFamily="34" charset="0"/>
              <a:ea typeface="+mn-ea"/>
              <a:cs typeface="Arial" panose="020B0604020202020204" pitchFamily="34" charset="0"/>
            </a:rPr>
            <a:t>DS 500</a:t>
          </a:r>
          <a:r>
            <a:rPr lang="cs-CZ" sz="700">
              <a:solidFill>
                <a:schemeClr val="dk1"/>
              </a:solidFill>
              <a:effectLst/>
              <a:latin typeface="Arial" panose="020B0604020202020204" pitchFamily="34" charset="0"/>
              <a:ea typeface="+mn-ea"/>
              <a:cs typeface="Arial" panose="020B0604020202020204" pitchFamily="34" charset="0"/>
            </a:rPr>
            <a:t> (Data Svět 500 MB), </a:t>
          </a:r>
          <a:r>
            <a:rPr lang="cs-CZ" sz="700" b="1">
              <a:solidFill>
                <a:schemeClr val="dk1"/>
              </a:solidFill>
              <a:effectLst/>
              <a:latin typeface="Arial" panose="020B0604020202020204" pitchFamily="34" charset="0"/>
              <a:ea typeface="+mn-ea"/>
              <a:cs typeface="Arial" panose="020B0604020202020204" pitchFamily="34" charset="0"/>
            </a:rPr>
            <a:t>DS 1000</a:t>
          </a:r>
          <a:r>
            <a:rPr lang="cs-CZ" sz="700">
              <a:solidFill>
                <a:schemeClr val="dk1"/>
              </a:solidFill>
              <a:effectLst/>
              <a:latin typeface="Arial" panose="020B0604020202020204" pitchFamily="34" charset="0"/>
              <a:ea typeface="+mn-ea"/>
              <a:cs typeface="Arial" panose="020B0604020202020204" pitchFamily="34" charset="0"/>
            </a:rPr>
            <a:t> (Data Svět 1 GB). </a:t>
          </a:r>
          <a:r>
            <a:rPr lang="cs-CZ" sz="700" b="1">
              <a:solidFill>
                <a:schemeClr val="dk1"/>
              </a:solidFill>
              <a:effectLst/>
              <a:latin typeface="Arial" panose="020B0604020202020204" pitchFamily="34" charset="0"/>
              <a:ea typeface="+mn-ea"/>
              <a:cs typeface="Arial" panose="020B0604020202020204" pitchFamily="34" charset="0"/>
            </a:rPr>
            <a:t>ISN1</a:t>
          </a:r>
          <a:r>
            <a:rPr lang="cs-CZ" sz="700">
              <a:solidFill>
                <a:schemeClr val="dk1"/>
              </a:solidFill>
              <a:effectLst/>
              <a:latin typeface="Arial" panose="020B0604020202020204" pitchFamily="34" charset="0"/>
              <a:ea typeface="+mn-ea"/>
              <a:cs typeface="Arial" panose="020B0604020202020204" pitchFamily="34" charset="0"/>
            </a:rPr>
            <a:t> (Internet Svět 1 Nastálo). U balíčků Internet Svět 1 Nastálo vyberte obsah dat z hodnot 100, 250, 500, 1000, 2000, 5000MB. </a:t>
          </a:r>
          <a:r>
            <a:rPr lang="cs-CZ" sz="700" b="1">
              <a:solidFill>
                <a:schemeClr val="dk1"/>
              </a:solidFill>
              <a:effectLst/>
              <a:latin typeface="Arial" panose="020B0604020202020204" pitchFamily="34" charset="0"/>
              <a:ea typeface="+mn-ea"/>
              <a:cs typeface="Arial" panose="020B0604020202020204" pitchFamily="34" charset="0"/>
            </a:rPr>
            <a:t>ISN2</a:t>
          </a:r>
          <a:r>
            <a:rPr lang="cs-CZ" sz="700">
              <a:solidFill>
                <a:schemeClr val="dk1"/>
              </a:solidFill>
              <a:effectLst/>
              <a:latin typeface="Arial" panose="020B0604020202020204" pitchFamily="34" charset="0"/>
              <a:ea typeface="+mn-ea"/>
              <a:cs typeface="Arial" panose="020B0604020202020204" pitchFamily="34" charset="0"/>
            </a:rPr>
            <a:t> (Internet Svět 2 Nastálo). U balíčků Internet Svět 2 Nastálo vyberte obsah dat z hodnot 50, 100, 200, 500, 1000, MB. Při aktivaci balíčku Internet Svět 1 nebo Internet Svět 2 nelze aktivovat žádné jiné roamingové datové balíčky. Lze kombinovat libovolný obsah dat z balíčku Internet Svět 1 Nastálo s libovolným obsahem dat z balíčku Internet Svět 2 Nastálo.Některá roamingová zvýhodnění jsou navzájem vylučitelná, bližší informace k dispozici na Zákaznickém centru.</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Data Roaming Limit</a:t>
          </a:r>
          <a:r>
            <a:rPr lang="cs-CZ" sz="700">
              <a:solidFill>
                <a:schemeClr val="dk1"/>
              </a:solidFill>
              <a:effectLst/>
              <a:latin typeface="Arial" panose="020B0604020202020204" pitchFamily="34" charset="0"/>
              <a:ea typeface="+mn-ea"/>
              <a:cs typeface="Arial" panose="020B0604020202020204" pitchFamily="34" charset="0"/>
            </a:rPr>
            <a:t>:</a:t>
          </a:r>
          <a:r>
            <a:rPr lang="cs-CZ" sz="700" b="1">
              <a:solidFill>
                <a:schemeClr val="dk1"/>
              </a:solidFill>
              <a:effectLst/>
              <a:latin typeface="Arial" panose="020B0604020202020204" pitchFamily="34" charset="0"/>
              <a:ea typeface="+mn-ea"/>
              <a:cs typeface="Arial" panose="020B0604020202020204" pitchFamily="34" charset="0"/>
            </a:rPr>
            <a:t> D1</a:t>
          </a:r>
          <a:r>
            <a:rPr lang="cs-CZ" sz="700">
              <a:solidFill>
                <a:schemeClr val="dk1"/>
              </a:solidFill>
              <a:effectLst/>
              <a:latin typeface="Arial" panose="020B0604020202020204" pitchFamily="34" charset="0"/>
              <a:ea typeface="+mn-ea"/>
              <a:cs typeface="Arial" panose="020B0604020202020204" pitchFamily="34" charset="0"/>
            </a:rPr>
            <a:t> (495,87 Kč),</a:t>
          </a:r>
          <a:r>
            <a:rPr lang="cs-CZ" sz="700" b="1">
              <a:solidFill>
                <a:schemeClr val="dk1"/>
              </a:solidFill>
              <a:effectLst/>
              <a:latin typeface="Arial" panose="020B0604020202020204" pitchFamily="34" charset="0"/>
              <a:ea typeface="+mn-ea"/>
              <a:cs typeface="Arial" panose="020B0604020202020204" pitchFamily="34" charset="0"/>
            </a:rPr>
            <a:t> D2</a:t>
          </a:r>
          <a:r>
            <a:rPr lang="cs-CZ" sz="700">
              <a:solidFill>
                <a:schemeClr val="dk1"/>
              </a:solidFill>
              <a:effectLst/>
              <a:latin typeface="Arial" panose="020B0604020202020204" pitchFamily="34" charset="0"/>
              <a:ea typeface="+mn-ea"/>
              <a:cs typeface="Arial" panose="020B0604020202020204" pitchFamily="34" charset="0"/>
            </a:rPr>
            <a:t> (1 198,35 Kč),</a:t>
          </a:r>
          <a:r>
            <a:rPr lang="cs-CZ" sz="700" b="1">
              <a:solidFill>
                <a:schemeClr val="dk1"/>
              </a:solidFill>
              <a:effectLst/>
              <a:latin typeface="Arial" panose="020B0604020202020204" pitchFamily="34" charset="0"/>
              <a:ea typeface="+mn-ea"/>
              <a:cs typeface="Arial" panose="020B0604020202020204" pitchFamily="34" charset="0"/>
            </a:rPr>
            <a:t> D3</a:t>
          </a:r>
          <a:r>
            <a:rPr lang="cs-CZ" sz="700">
              <a:solidFill>
                <a:schemeClr val="dk1"/>
              </a:solidFill>
              <a:effectLst/>
              <a:latin typeface="Arial" panose="020B0604020202020204" pitchFamily="34" charset="0"/>
              <a:ea typeface="+mn-ea"/>
              <a:cs typeface="Arial" panose="020B0604020202020204" pitchFamily="34" charset="0"/>
            </a:rPr>
            <a:t> (4 132,23 Kč),</a:t>
          </a:r>
          <a:r>
            <a:rPr lang="cs-CZ" sz="700" b="1">
              <a:solidFill>
                <a:schemeClr val="dk1"/>
              </a:solidFill>
              <a:effectLst/>
              <a:latin typeface="Arial" panose="020B0604020202020204" pitchFamily="34" charset="0"/>
              <a:ea typeface="+mn-ea"/>
              <a:cs typeface="Arial" panose="020B0604020202020204" pitchFamily="34" charset="0"/>
            </a:rPr>
            <a:t> D4</a:t>
          </a:r>
          <a:r>
            <a:rPr lang="cs-CZ" sz="700">
              <a:solidFill>
                <a:schemeClr val="dk1"/>
              </a:solidFill>
              <a:effectLst/>
              <a:latin typeface="Arial" panose="020B0604020202020204" pitchFamily="34" charset="0"/>
              <a:ea typeface="+mn-ea"/>
              <a:cs typeface="Arial" panose="020B0604020202020204" pitchFamily="34" charset="0"/>
            </a:rPr>
            <a:t> (8 264,46 Kč),</a:t>
          </a:r>
          <a:r>
            <a:rPr lang="cs-CZ" sz="700" b="1">
              <a:solidFill>
                <a:schemeClr val="dk1"/>
              </a:solidFill>
              <a:effectLst/>
              <a:latin typeface="Arial" panose="020B0604020202020204" pitchFamily="34" charset="0"/>
              <a:ea typeface="+mn-ea"/>
              <a:cs typeface="Arial" panose="020B0604020202020204" pitchFamily="34" charset="0"/>
            </a:rPr>
            <a:t> D5</a:t>
          </a:r>
          <a:r>
            <a:rPr lang="cs-CZ" sz="700">
              <a:solidFill>
                <a:schemeClr val="dk1"/>
              </a:solidFill>
              <a:effectLst/>
              <a:latin typeface="Arial" panose="020B0604020202020204" pitchFamily="34" charset="0"/>
              <a:ea typeface="+mn-ea"/>
              <a:cs typeface="Arial" panose="020B0604020202020204" pitchFamily="34" charset="0"/>
            </a:rPr>
            <a:t> (14 876,03 Kč),</a:t>
          </a:r>
          <a:r>
            <a:rPr lang="cs-CZ" sz="700" b="1">
              <a:solidFill>
                <a:schemeClr val="dk1"/>
              </a:solidFill>
              <a:effectLst/>
              <a:latin typeface="Arial" panose="020B0604020202020204" pitchFamily="34" charset="0"/>
              <a:ea typeface="+mn-ea"/>
              <a:cs typeface="Arial" panose="020B0604020202020204" pitchFamily="34" charset="0"/>
            </a:rPr>
            <a:t> D6</a:t>
          </a:r>
          <a:r>
            <a:rPr lang="cs-CZ" sz="700">
              <a:solidFill>
                <a:schemeClr val="dk1"/>
              </a:solidFill>
              <a:effectLst/>
              <a:latin typeface="Arial" panose="020B0604020202020204" pitchFamily="34" charset="0"/>
              <a:ea typeface="+mn-ea"/>
              <a:cs typeface="Arial" panose="020B0604020202020204" pitchFamily="34" charset="0"/>
            </a:rPr>
            <a:t> (26 446,28 Kč), </a:t>
          </a:r>
          <a:r>
            <a:rPr lang="cs-CZ" sz="700" b="1">
              <a:solidFill>
                <a:schemeClr val="dk1"/>
              </a:solidFill>
              <a:effectLst/>
              <a:latin typeface="Arial" panose="020B0604020202020204" pitchFamily="34" charset="0"/>
              <a:ea typeface="+mn-ea"/>
              <a:cs typeface="Arial" panose="020B0604020202020204" pitchFamily="34" charset="0"/>
            </a:rPr>
            <a:t>X</a:t>
          </a:r>
          <a:r>
            <a:rPr lang="cs-CZ" sz="700">
              <a:solidFill>
                <a:schemeClr val="dk1"/>
              </a:solidFill>
              <a:effectLst/>
              <a:latin typeface="Arial" panose="020B0604020202020204" pitchFamily="34" charset="0"/>
              <a:ea typeface="+mn-ea"/>
              <a:cs typeface="Arial" panose="020B0604020202020204" pitchFamily="34" charset="0"/>
            </a:rPr>
            <a:t> (DRL nebude aktivován). V případě, že kolonku nevyplníte, bude aktivován limit 495,87 Kč. Služba není kompatibilní s některými vybranými datovými balíčky. Uvedené limity jsou bez DPH. Měsíční limit pro kontrolu účtovaného množství dat v roamingu. Po jeho dosažení je datový přenos v roamingu zablokován.</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cs-CZ" sz="700" b="1">
              <a:solidFill>
                <a:schemeClr val="dk1"/>
              </a:solidFill>
              <a:effectLst/>
              <a:latin typeface="Arial" panose="020B0604020202020204" pitchFamily="34" charset="0"/>
              <a:ea typeface="+mn-ea"/>
              <a:cs typeface="Arial" panose="020B0604020202020204" pitchFamily="34" charset="0"/>
            </a:rPr>
            <a:t>Povolení datových služeb:</a:t>
          </a:r>
          <a:r>
            <a:rPr lang="cs-CZ" sz="700">
              <a:solidFill>
                <a:schemeClr val="dk1"/>
              </a:solidFill>
              <a:effectLst/>
              <a:latin typeface="Arial" panose="020B0604020202020204" pitchFamily="34" charset="0"/>
              <a:ea typeface="+mn-ea"/>
              <a:cs typeface="Arial" panose="020B0604020202020204" pitchFamily="34" charset="0"/>
            </a:rPr>
            <a:t> Vyplňte: </a:t>
          </a:r>
          <a:r>
            <a:rPr lang="cs-CZ" sz="700" b="1">
              <a:solidFill>
                <a:schemeClr val="dk1"/>
              </a:solidFill>
              <a:effectLst/>
              <a:latin typeface="Arial" panose="020B0604020202020204" pitchFamily="34" charset="0"/>
              <a:ea typeface="+mn-ea"/>
              <a:cs typeface="Arial" panose="020B0604020202020204" pitchFamily="34" charset="0"/>
            </a:rPr>
            <a:t>1</a:t>
          </a:r>
          <a:r>
            <a:rPr lang="cs-CZ" sz="700">
              <a:solidFill>
                <a:schemeClr val="dk1"/>
              </a:solidFill>
              <a:effectLst/>
              <a:latin typeface="Arial" panose="020B0604020202020204" pitchFamily="34" charset="0"/>
              <a:ea typeface="+mn-ea"/>
              <a:cs typeface="Arial" panose="020B0604020202020204" pitchFamily="34" charset="0"/>
            </a:rPr>
            <a:t> (zamezit vše), </a:t>
          </a:r>
          <a:r>
            <a:rPr lang="cs-CZ" sz="700" b="1">
              <a:solidFill>
                <a:schemeClr val="dk1"/>
              </a:solidFill>
              <a:effectLst/>
              <a:latin typeface="Arial" panose="020B0604020202020204" pitchFamily="34" charset="0"/>
              <a:ea typeface="+mn-ea"/>
              <a:cs typeface="Arial" panose="020B0604020202020204" pitchFamily="34" charset="0"/>
            </a:rPr>
            <a:t>2</a:t>
          </a:r>
          <a:r>
            <a:rPr lang="cs-CZ" sz="700">
              <a:solidFill>
                <a:schemeClr val="dk1"/>
              </a:solidFill>
              <a:effectLst/>
              <a:latin typeface="Arial" panose="020B0604020202020204" pitchFamily="34" charset="0"/>
              <a:ea typeface="+mn-ea"/>
              <a:cs typeface="Arial" panose="020B0604020202020204" pitchFamily="34" charset="0"/>
            </a:rPr>
            <a:t> (zamezit data v roamingu), </a:t>
          </a:r>
          <a:r>
            <a:rPr lang="cs-CZ" sz="700" b="1">
              <a:solidFill>
                <a:schemeClr val="dk1"/>
              </a:solidFill>
              <a:effectLst/>
              <a:latin typeface="Arial" panose="020B0604020202020204" pitchFamily="34" charset="0"/>
              <a:ea typeface="+mn-ea"/>
              <a:cs typeface="Arial" panose="020B0604020202020204" pitchFamily="34" charset="0"/>
            </a:rPr>
            <a:t>3 </a:t>
          </a:r>
          <a:r>
            <a:rPr lang="cs-CZ" sz="700">
              <a:solidFill>
                <a:schemeClr val="dk1"/>
              </a:solidFill>
              <a:effectLst/>
              <a:latin typeface="Arial" panose="020B0604020202020204" pitchFamily="34" charset="0"/>
              <a:ea typeface="+mn-ea"/>
              <a:cs typeface="Arial" panose="020B0604020202020204" pitchFamily="34" charset="0"/>
            </a:rPr>
            <a:t>(povolit vše). Pokud nevyberete ani jednu možnost z roletky, platí varianta 3 -povolit vše. V případě, že vyberete variantu 2 nebo 3 a nemáte v podmínkách Rámcové smlouvy slevu na účtování GPRS, bude aktivována služba Internet v mobilu na den. Více informací o této službě naleznete na </a:t>
          </a:r>
          <a:r>
            <a:rPr lang="cs-CZ" sz="700" u="sng">
              <a:solidFill>
                <a:srgbClr val="0070C0"/>
              </a:solidFill>
              <a:effectLst/>
              <a:latin typeface="Arial" panose="020B0604020202020204" pitchFamily="34" charset="0"/>
              <a:ea typeface="+mn-ea"/>
              <a:cs typeface="Arial" panose="020B0604020202020204" pitchFamily="34" charset="0"/>
            </a:rPr>
            <a:t>www.t-mobile.cz</a:t>
          </a:r>
          <a:endParaRPr lang="cs-CZ" sz="700">
            <a:solidFill>
              <a:srgbClr val="0070C0"/>
            </a:solidFill>
            <a:effectLst/>
            <a:latin typeface="Arial" panose="020B0604020202020204" pitchFamily="34" charset="0"/>
            <a:cs typeface="Arial" panose="020B0604020202020204" pitchFamily="34" charset="0"/>
          </a:endParaRP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Datová tarifní zvýhodnění: </a:t>
          </a:r>
          <a:r>
            <a:rPr lang="cs-CZ" sz="700">
              <a:solidFill>
                <a:schemeClr val="dk1"/>
              </a:solidFill>
              <a:effectLst/>
              <a:latin typeface="Arial" panose="020B0604020202020204" pitchFamily="34" charset="0"/>
              <a:ea typeface="+mn-ea"/>
              <a:cs typeface="Arial" panose="020B0604020202020204" pitchFamily="34" charset="0"/>
            </a:rPr>
            <a:t> </a:t>
          </a:r>
          <a:r>
            <a:rPr lang="cs-CZ" sz="700" b="1">
              <a:solidFill>
                <a:schemeClr val="dk1"/>
              </a:solidFill>
              <a:effectLst/>
              <a:latin typeface="Arial" panose="020B0604020202020204" pitchFamily="34" charset="0"/>
              <a:ea typeface="+mn-ea"/>
              <a:cs typeface="Arial" panose="020B0604020202020204" pitchFamily="34" charset="0"/>
            </a:rPr>
            <a:t>MI 150 MB </a:t>
          </a:r>
          <a:r>
            <a:rPr lang="cs-CZ" sz="700">
              <a:solidFill>
                <a:schemeClr val="dk1"/>
              </a:solidFill>
              <a:effectLst/>
              <a:latin typeface="Arial" panose="020B0604020202020204" pitchFamily="34" charset="0"/>
              <a:ea typeface="+mn-ea"/>
              <a:cs typeface="Arial" panose="020B0604020202020204" pitchFamily="34" charset="0"/>
            </a:rPr>
            <a:t>(Mobilní internet 150 MB), </a:t>
          </a:r>
          <a:r>
            <a:rPr lang="cs-CZ" sz="700" b="1">
              <a:solidFill>
                <a:schemeClr val="dk1"/>
              </a:solidFill>
              <a:effectLst/>
              <a:latin typeface="Arial" panose="020B0604020202020204" pitchFamily="34" charset="0"/>
              <a:ea typeface="+mn-ea"/>
              <a:cs typeface="Arial" panose="020B0604020202020204" pitchFamily="34" charset="0"/>
            </a:rPr>
            <a:t>MI 400 MB</a:t>
          </a:r>
          <a:r>
            <a:rPr lang="cs-CZ" sz="700">
              <a:solidFill>
                <a:schemeClr val="dk1"/>
              </a:solidFill>
              <a:effectLst/>
              <a:latin typeface="Arial" panose="020B0604020202020204" pitchFamily="34" charset="0"/>
              <a:ea typeface="+mn-ea"/>
              <a:cs typeface="Arial" panose="020B0604020202020204" pitchFamily="34" charset="0"/>
            </a:rPr>
            <a:t> (Mobilní internet 400 MB), </a:t>
          </a:r>
          <a:r>
            <a:rPr lang="cs-CZ" sz="700" b="1">
              <a:solidFill>
                <a:schemeClr val="dk1"/>
              </a:solidFill>
              <a:effectLst/>
              <a:latin typeface="Arial" panose="020B0604020202020204" pitchFamily="34" charset="0"/>
              <a:ea typeface="+mn-ea"/>
              <a:cs typeface="Arial" panose="020B0604020202020204" pitchFamily="34" charset="0"/>
            </a:rPr>
            <a:t>MI 1,5 GB</a:t>
          </a:r>
          <a:r>
            <a:rPr lang="cs-CZ" sz="700">
              <a:solidFill>
                <a:schemeClr val="dk1"/>
              </a:solidFill>
              <a:effectLst/>
              <a:latin typeface="Arial" panose="020B0604020202020204" pitchFamily="34" charset="0"/>
              <a:ea typeface="+mn-ea"/>
              <a:cs typeface="Arial" panose="020B0604020202020204" pitchFamily="34" charset="0"/>
            </a:rPr>
            <a:t> (Mobilní internet 1,5 GB), </a:t>
          </a:r>
          <a:r>
            <a:rPr lang="cs-CZ" sz="700" b="1">
              <a:solidFill>
                <a:schemeClr val="dk1"/>
              </a:solidFill>
              <a:effectLst/>
              <a:latin typeface="Arial" panose="020B0604020202020204" pitchFamily="34" charset="0"/>
              <a:ea typeface="+mn-ea"/>
              <a:cs typeface="Arial" panose="020B0604020202020204" pitchFamily="34" charset="0"/>
            </a:rPr>
            <a:t>MI 3 GB</a:t>
          </a:r>
          <a:r>
            <a:rPr lang="cs-CZ" sz="700">
              <a:solidFill>
                <a:schemeClr val="dk1"/>
              </a:solidFill>
              <a:effectLst/>
              <a:latin typeface="Arial" panose="020B0604020202020204" pitchFamily="34" charset="0"/>
              <a:ea typeface="+mn-ea"/>
              <a:cs typeface="Arial" panose="020B0604020202020204" pitchFamily="34" charset="0"/>
            </a:rPr>
            <a:t> (Mobilní internet 3 GB), </a:t>
          </a:r>
          <a:r>
            <a:rPr lang="cs-CZ" sz="700" b="1">
              <a:solidFill>
                <a:schemeClr val="dk1"/>
              </a:solidFill>
              <a:effectLst/>
              <a:latin typeface="Arial" panose="020B0604020202020204" pitchFamily="34" charset="0"/>
              <a:ea typeface="+mn-ea"/>
              <a:cs typeface="Arial" panose="020B0604020202020204" pitchFamily="34" charset="0"/>
            </a:rPr>
            <a:t>MI 10 GB</a:t>
          </a:r>
          <a:r>
            <a:rPr lang="cs-CZ" sz="700">
              <a:solidFill>
                <a:schemeClr val="dk1"/>
              </a:solidFill>
              <a:effectLst/>
              <a:latin typeface="Arial" panose="020B0604020202020204" pitchFamily="34" charset="0"/>
              <a:ea typeface="+mn-ea"/>
              <a:cs typeface="Arial" panose="020B0604020202020204" pitchFamily="34" charset="0"/>
            </a:rPr>
            <a:t> (Mobilní internet 10 GB), </a:t>
          </a:r>
          <a:r>
            <a:rPr lang="cs-CZ" sz="700" b="1">
              <a:solidFill>
                <a:schemeClr val="dk1"/>
              </a:solidFill>
              <a:effectLst/>
              <a:latin typeface="Arial" panose="020B0604020202020204" pitchFamily="34" charset="0"/>
              <a:ea typeface="+mn-ea"/>
              <a:cs typeface="Arial" panose="020B0604020202020204" pitchFamily="34" charset="0"/>
            </a:rPr>
            <a:t>MI 30 GB</a:t>
          </a:r>
          <a:r>
            <a:rPr lang="cs-CZ" sz="700">
              <a:solidFill>
                <a:schemeClr val="dk1"/>
              </a:solidFill>
              <a:effectLst/>
              <a:latin typeface="Arial" panose="020B0604020202020204" pitchFamily="34" charset="0"/>
              <a:ea typeface="+mn-ea"/>
              <a:cs typeface="Arial" panose="020B0604020202020204" pitchFamily="34" charset="0"/>
            </a:rPr>
            <a:t> (Mobilní internet 30 GB). Chcete-li aktivovat statickou IP adresu pro intranet a/nebo internet, vyplňte formulář „Zřízení statické IP adresy služby T-Mobile GPRS/EDGE“. Zvýhodnění jsou automaticky sjednána na dobu neurčitou.</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Povolení navýšení datového limitu</a:t>
          </a:r>
          <a:r>
            <a:rPr lang="cs-CZ" sz="700">
              <a:solidFill>
                <a:schemeClr val="dk1"/>
              </a:solidFill>
              <a:effectLst/>
              <a:latin typeface="Arial" panose="020B0604020202020204" pitchFamily="34" charset="0"/>
              <a:ea typeface="+mn-ea"/>
              <a:cs typeface="Arial" panose="020B0604020202020204" pitchFamily="34" charset="0"/>
            </a:rPr>
            <a:t>: Povolení koncovým uživatelům provádět zpoplatněné navyšování datového limitu o 1000 MB bez nutné znalosti administrátorského hesla. Pro povolení zvolte křížek.</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Podrobný výpis služeb</a:t>
          </a:r>
          <a:r>
            <a:rPr lang="cs-CZ" sz="700">
              <a:solidFill>
                <a:schemeClr val="dk1"/>
              </a:solidFill>
              <a:effectLst/>
              <a:latin typeface="Arial" panose="020B0604020202020204" pitchFamily="34" charset="0"/>
              <a:ea typeface="+mn-ea"/>
              <a:cs typeface="Arial" panose="020B0604020202020204" pitchFamily="34" charset="0"/>
            </a:rPr>
            <a:t>: Zvolte</a:t>
          </a:r>
          <a:r>
            <a:rPr lang="cs-CZ" sz="700" baseline="0">
              <a:solidFill>
                <a:schemeClr val="dk1"/>
              </a:solidFill>
              <a:effectLst/>
              <a:latin typeface="Arial" panose="020B0604020202020204" pitchFamily="34" charset="0"/>
              <a:ea typeface="+mn-ea"/>
              <a:cs typeface="Arial" panose="020B0604020202020204" pitchFamily="34" charset="0"/>
            </a:rPr>
            <a:t> </a:t>
          </a:r>
          <a:r>
            <a:rPr lang="cs-CZ" sz="700" b="1" baseline="0">
              <a:solidFill>
                <a:schemeClr val="dk1"/>
              </a:solidFill>
              <a:effectLst/>
              <a:latin typeface="Arial" panose="020B0604020202020204" pitchFamily="34" charset="0"/>
              <a:ea typeface="+mn-ea"/>
              <a:cs typeface="Arial" panose="020B0604020202020204" pitchFamily="34" charset="0"/>
            </a:rPr>
            <a:t>ANO</a:t>
          </a:r>
          <a:r>
            <a:rPr lang="cs-CZ" sz="700" baseline="0">
              <a:solidFill>
                <a:schemeClr val="dk1"/>
              </a:solidFill>
              <a:effectLst/>
              <a:latin typeface="Arial" panose="020B0604020202020204" pitchFamily="34" charset="0"/>
              <a:ea typeface="+mn-ea"/>
              <a:cs typeface="Arial" panose="020B0604020202020204" pitchFamily="34" charset="0"/>
            </a:rPr>
            <a:t> pro</a:t>
          </a:r>
          <a:r>
            <a:rPr lang="cs-CZ" sz="700">
              <a:solidFill>
                <a:schemeClr val="dk1"/>
              </a:solidFill>
              <a:effectLst/>
              <a:latin typeface="Arial" panose="020B0604020202020204" pitchFamily="34" charset="0"/>
              <a:ea typeface="+mn-ea"/>
              <a:cs typeface="Arial" panose="020B0604020202020204" pitchFamily="34" charset="0"/>
            </a:rPr>
            <a:t> aktivaci podrobného</a:t>
          </a:r>
          <a:r>
            <a:rPr lang="cs-CZ" sz="700" baseline="0">
              <a:solidFill>
                <a:schemeClr val="dk1"/>
              </a:solidFill>
              <a:effectLst/>
              <a:latin typeface="Arial" panose="020B0604020202020204" pitchFamily="34" charset="0"/>
              <a:ea typeface="+mn-ea"/>
              <a:cs typeface="Arial" panose="020B0604020202020204" pitchFamily="34" charset="0"/>
            </a:rPr>
            <a:t> </a:t>
          </a:r>
          <a:r>
            <a:rPr lang="cs-CZ" sz="700">
              <a:solidFill>
                <a:schemeClr val="dk1"/>
              </a:solidFill>
              <a:effectLst/>
              <a:latin typeface="Arial" panose="020B0604020202020204" pitchFamily="34" charset="0"/>
              <a:ea typeface="+mn-ea"/>
              <a:cs typeface="Arial" panose="020B0604020202020204" pitchFamily="34" charset="0"/>
            </a:rPr>
            <a:t>výpisu služeb v elektronické podobě, pokud není v rámci příslušné fakturační skupiny specifikováno jinak. Případě volby </a:t>
          </a:r>
          <a:r>
            <a:rPr lang="cs-CZ" sz="700" b="1">
              <a:solidFill>
                <a:schemeClr val="dk1"/>
              </a:solidFill>
              <a:effectLst/>
              <a:latin typeface="Arial" panose="020B0604020202020204" pitchFamily="34" charset="0"/>
              <a:ea typeface="+mn-ea"/>
              <a:cs typeface="Arial" panose="020B0604020202020204" pitchFamily="34" charset="0"/>
            </a:rPr>
            <a:t>NE</a:t>
          </a:r>
          <a:r>
            <a:rPr lang="cs-CZ" sz="700">
              <a:solidFill>
                <a:schemeClr val="dk1"/>
              </a:solidFill>
              <a:effectLst/>
              <a:latin typeface="Arial" panose="020B0604020202020204" pitchFamily="34" charset="0"/>
              <a:ea typeface="+mn-ea"/>
              <a:cs typeface="Arial" panose="020B0604020202020204" pitchFamily="34" charset="0"/>
            </a:rPr>
            <a:t> či</a:t>
          </a:r>
          <a:r>
            <a:rPr lang="cs-CZ" sz="700" baseline="0">
              <a:solidFill>
                <a:schemeClr val="dk1"/>
              </a:solidFill>
              <a:effectLst/>
              <a:latin typeface="Arial" panose="020B0604020202020204" pitchFamily="34" charset="0"/>
              <a:ea typeface="+mn-ea"/>
              <a:cs typeface="Arial" panose="020B0604020202020204" pitchFamily="34" charset="0"/>
            </a:rPr>
            <a:t> nevyplnění žádné hodnoty </a:t>
          </a:r>
          <a:r>
            <a:rPr lang="cs-CZ" sz="700">
              <a:solidFill>
                <a:schemeClr val="dk1"/>
              </a:solidFill>
              <a:effectLst/>
              <a:latin typeface="Arial" panose="020B0604020202020204" pitchFamily="34" charset="0"/>
              <a:ea typeface="+mn-ea"/>
              <a:cs typeface="Arial" panose="020B0604020202020204" pitchFamily="34" charset="0"/>
            </a:rPr>
            <a:t>nebude</a:t>
          </a:r>
          <a:r>
            <a:rPr lang="cs-CZ" sz="700" baseline="0">
              <a:solidFill>
                <a:schemeClr val="dk1"/>
              </a:solidFill>
              <a:effectLst/>
              <a:latin typeface="Arial" panose="020B0604020202020204" pitchFamily="34" charset="0"/>
              <a:ea typeface="+mn-ea"/>
              <a:cs typeface="Arial" panose="020B0604020202020204" pitchFamily="34" charset="0"/>
            </a:rPr>
            <a:t> podrobný výpis služeb aktivován</a:t>
          </a: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Blokovat Mezinárodní hovory</a:t>
          </a:r>
          <a:r>
            <a:rPr lang="cs-CZ" sz="700">
              <a:solidFill>
                <a:schemeClr val="dk1"/>
              </a:solidFill>
              <a:effectLst/>
              <a:latin typeface="Arial" panose="020B0604020202020204" pitchFamily="34" charset="0"/>
              <a:ea typeface="+mn-ea"/>
              <a:cs typeface="Arial" panose="020B0604020202020204" pitchFamily="34" charset="0"/>
            </a:rPr>
            <a:t>: Zvolte </a:t>
          </a:r>
          <a:r>
            <a:rPr lang="cs-CZ" sz="700" b="1">
              <a:solidFill>
                <a:schemeClr val="dk1"/>
              </a:solidFill>
              <a:effectLst/>
              <a:latin typeface="Arial" panose="020B0604020202020204" pitchFamily="34" charset="0"/>
              <a:ea typeface="+mn-ea"/>
              <a:cs typeface="Arial" panose="020B0604020202020204" pitchFamily="34" charset="0"/>
            </a:rPr>
            <a:t>ANO</a:t>
          </a:r>
          <a:r>
            <a:rPr lang="cs-CZ" sz="700">
              <a:solidFill>
                <a:schemeClr val="dk1"/>
              </a:solidFill>
              <a:effectLst/>
              <a:latin typeface="Arial" panose="020B0604020202020204" pitchFamily="34" charset="0"/>
              <a:ea typeface="+mn-ea"/>
              <a:cs typeface="Arial" panose="020B0604020202020204" pitchFamily="34" charset="0"/>
            </a:rPr>
            <a:t> pro blokaci Mezinárodních hovorů.V případě volby </a:t>
          </a:r>
          <a:r>
            <a:rPr lang="cs-CZ" sz="700" b="1">
              <a:solidFill>
                <a:schemeClr val="dk1"/>
              </a:solidFill>
              <a:effectLst/>
              <a:latin typeface="Arial" panose="020B0604020202020204" pitchFamily="34" charset="0"/>
              <a:ea typeface="+mn-ea"/>
              <a:cs typeface="Arial" panose="020B0604020202020204" pitchFamily="34" charset="0"/>
            </a:rPr>
            <a:t>NE</a:t>
          </a:r>
          <a:r>
            <a:rPr lang="cs-CZ" sz="700" baseline="0">
              <a:solidFill>
                <a:schemeClr val="dk1"/>
              </a:solidFill>
              <a:effectLst/>
              <a:latin typeface="Arial" panose="020B0604020202020204" pitchFamily="34" charset="0"/>
              <a:ea typeface="+mn-ea"/>
              <a:cs typeface="Arial" panose="020B0604020202020204" pitchFamily="34" charset="0"/>
            </a:rPr>
            <a:t> či nevyplnění žádné hodnoty bude možnost volat do zahraničí zachována.</a:t>
          </a: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Multimediální zprávy (MMS</a:t>
          </a:r>
          <a:r>
            <a:rPr lang="cs-CZ" sz="700">
              <a:solidFill>
                <a:schemeClr val="dk1"/>
              </a:solidFill>
              <a:effectLst/>
              <a:latin typeface="Arial" panose="020B0604020202020204" pitchFamily="34" charset="0"/>
              <a:ea typeface="+mn-ea"/>
              <a:cs typeface="Arial" panose="020B0604020202020204" pitchFamily="34" charset="0"/>
            </a:rPr>
            <a:t>): Zvolte </a:t>
          </a:r>
          <a:r>
            <a:rPr lang="cs-CZ" sz="700" b="1">
              <a:solidFill>
                <a:schemeClr val="dk1"/>
              </a:solidFill>
              <a:effectLst/>
              <a:latin typeface="Arial" panose="020B0604020202020204" pitchFamily="34" charset="0"/>
              <a:ea typeface="+mn-ea"/>
              <a:cs typeface="Arial" panose="020B0604020202020204" pitchFamily="34" charset="0"/>
            </a:rPr>
            <a:t>ANO</a:t>
          </a:r>
          <a:r>
            <a:rPr lang="cs-CZ" sz="700">
              <a:solidFill>
                <a:schemeClr val="dk1"/>
              </a:solidFill>
              <a:effectLst/>
              <a:latin typeface="Arial" panose="020B0604020202020204" pitchFamily="34" charset="0"/>
              <a:ea typeface="+mn-ea"/>
              <a:cs typeface="Arial" panose="020B0604020202020204" pitchFamily="34" charset="0"/>
            </a:rPr>
            <a:t> pro aktivaci služby multimediální zprávy (MMS). V případě volby </a:t>
          </a:r>
          <a:r>
            <a:rPr lang="cs-CZ" sz="700" b="1">
              <a:solidFill>
                <a:schemeClr val="dk1"/>
              </a:solidFill>
              <a:effectLst/>
              <a:latin typeface="Arial" panose="020B0604020202020204" pitchFamily="34" charset="0"/>
              <a:ea typeface="+mn-ea"/>
              <a:cs typeface="Arial" panose="020B0604020202020204" pitchFamily="34" charset="0"/>
            </a:rPr>
            <a:t>NE</a:t>
          </a:r>
          <a:r>
            <a:rPr lang="cs-CZ" sz="700">
              <a:solidFill>
                <a:schemeClr val="dk1"/>
              </a:solidFill>
              <a:effectLst/>
              <a:latin typeface="Arial" panose="020B0604020202020204" pitchFamily="34" charset="0"/>
              <a:ea typeface="+mn-ea"/>
              <a:cs typeface="Arial" panose="020B0604020202020204" pitchFamily="34" charset="0"/>
            </a:rPr>
            <a:t> či nevyplnění</a:t>
          </a:r>
          <a:r>
            <a:rPr lang="cs-CZ" sz="700" baseline="0">
              <a:solidFill>
                <a:schemeClr val="dk1"/>
              </a:solidFill>
              <a:effectLst/>
              <a:latin typeface="Arial" panose="020B0604020202020204" pitchFamily="34" charset="0"/>
              <a:ea typeface="+mn-ea"/>
              <a:cs typeface="Arial" panose="020B0604020202020204" pitchFamily="34" charset="0"/>
            </a:rPr>
            <a:t> žádné hodnoty </a:t>
          </a:r>
          <a:r>
            <a:rPr lang="cs-CZ" sz="700">
              <a:solidFill>
                <a:schemeClr val="dk1"/>
              </a:solidFill>
              <a:effectLst/>
              <a:latin typeface="Arial" panose="020B0604020202020204" pitchFamily="34" charset="0"/>
              <a:ea typeface="+mn-ea"/>
              <a:cs typeface="Arial" panose="020B0604020202020204" pitchFamily="34" charset="0"/>
            </a:rPr>
            <a:t>bude služba blokována.</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Souhlas s audiotex a Premium SMS</a:t>
          </a:r>
          <a:r>
            <a:rPr lang="cs-CZ" sz="700">
              <a:solidFill>
                <a:schemeClr val="dk1"/>
              </a:solidFill>
              <a:effectLst/>
              <a:latin typeface="Arial" panose="020B0604020202020204" pitchFamily="34" charset="0"/>
              <a:ea typeface="+mn-ea"/>
              <a:cs typeface="Arial" panose="020B0604020202020204" pitchFamily="34" charset="0"/>
            </a:rPr>
            <a:t>: Zvolte </a:t>
          </a:r>
          <a:r>
            <a:rPr lang="cs-CZ" sz="700" b="1">
              <a:solidFill>
                <a:schemeClr val="dk1"/>
              </a:solidFill>
              <a:effectLst/>
              <a:latin typeface="Arial" panose="020B0604020202020204" pitchFamily="34" charset="0"/>
              <a:ea typeface="+mn-ea"/>
              <a:cs typeface="Arial" panose="020B0604020202020204" pitchFamily="34" charset="0"/>
            </a:rPr>
            <a:t>ANO</a:t>
          </a:r>
          <a:r>
            <a:rPr lang="cs-CZ" sz="700">
              <a:solidFill>
                <a:schemeClr val="dk1"/>
              </a:solidFill>
              <a:effectLst/>
              <a:latin typeface="Arial" panose="020B0604020202020204" pitchFamily="34" charset="0"/>
              <a:ea typeface="+mn-ea"/>
              <a:cs typeface="Arial" panose="020B0604020202020204" pitchFamily="34" charset="0"/>
            </a:rPr>
            <a:t> pro možnost využívat</a:t>
          </a:r>
          <a:r>
            <a:rPr lang="cs-CZ" sz="700" baseline="0">
              <a:solidFill>
                <a:schemeClr val="dk1"/>
              </a:solidFill>
              <a:effectLst/>
              <a:latin typeface="Arial" panose="020B0604020202020204" pitchFamily="34" charset="0"/>
              <a:ea typeface="+mn-ea"/>
              <a:cs typeface="Arial" panose="020B0604020202020204" pitchFamily="34" charset="0"/>
            </a:rPr>
            <a:t> službu.</a:t>
          </a:r>
          <a:r>
            <a:rPr lang="cs-CZ" sz="700">
              <a:solidFill>
                <a:schemeClr val="dk1"/>
              </a:solidFill>
              <a:effectLst/>
              <a:latin typeface="Arial" panose="020B0604020202020204" pitchFamily="34" charset="0"/>
              <a:ea typeface="+mn-ea"/>
              <a:cs typeface="Arial" panose="020B0604020202020204" pitchFamily="34" charset="0"/>
            </a:rPr>
            <a:t> V případě volby </a:t>
          </a:r>
          <a:r>
            <a:rPr lang="cs-CZ" sz="700" b="1">
              <a:solidFill>
                <a:schemeClr val="dk1"/>
              </a:solidFill>
              <a:effectLst/>
              <a:latin typeface="Arial" panose="020B0604020202020204" pitchFamily="34" charset="0"/>
              <a:ea typeface="+mn-ea"/>
              <a:cs typeface="Arial" panose="020B0604020202020204" pitchFamily="34" charset="0"/>
            </a:rPr>
            <a:t>NE</a:t>
          </a:r>
          <a:r>
            <a:rPr lang="cs-CZ" sz="700" baseline="0">
              <a:solidFill>
                <a:schemeClr val="dk1"/>
              </a:solidFill>
              <a:effectLst/>
              <a:latin typeface="Arial" panose="020B0604020202020204" pitchFamily="34" charset="0"/>
              <a:ea typeface="+mn-ea"/>
              <a:cs typeface="Arial" panose="020B0604020202020204" pitchFamily="34" charset="0"/>
            </a:rPr>
            <a:t> či nevyplnění žádné hodnoty bude služba blokována</a:t>
          </a:r>
          <a:r>
            <a:rPr lang="cs-CZ" sz="700">
              <a:solidFill>
                <a:schemeClr val="dk1"/>
              </a:solidFill>
              <a:effectLst/>
              <a:latin typeface="Arial" panose="020B0604020202020204" pitchFamily="34" charset="0"/>
              <a:ea typeface="+mn-ea"/>
              <a:cs typeface="Arial" panose="020B0604020202020204" pitchFamily="34" charset="0"/>
            </a:rPr>
            <a:t>.</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Souhlas s DMS a SMS platbou</a:t>
          </a:r>
          <a:r>
            <a:rPr lang="cs-CZ" sz="700">
              <a:solidFill>
                <a:schemeClr val="dk1"/>
              </a:solidFill>
              <a:effectLst/>
              <a:latin typeface="Arial" panose="020B0604020202020204" pitchFamily="34" charset="0"/>
              <a:ea typeface="+mn-ea"/>
              <a:cs typeface="Arial" panose="020B0604020202020204" pitchFamily="34" charset="0"/>
            </a:rPr>
            <a:t>: Zvolte </a:t>
          </a:r>
          <a:r>
            <a:rPr lang="cs-CZ" sz="700" b="1">
              <a:solidFill>
                <a:schemeClr val="dk1"/>
              </a:solidFill>
              <a:effectLst/>
              <a:latin typeface="Arial" panose="020B0604020202020204" pitchFamily="34" charset="0"/>
              <a:ea typeface="+mn-ea"/>
              <a:cs typeface="Arial" panose="020B0604020202020204" pitchFamily="34" charset="0"/>
            </a:rPr>
            <a:t>ANO</a:t>
          </a:r>
          <a:r>
            <a:rPr lang="cs-CZ" sz="700" baseline="0">
              <a:solidFill>
                <a:schemeClr val="dk1"/>
              </a:solidFill>
              <a:effectLst/>
              <a:latin typeface="Arial" panose="020B0604020202020204" pitchFamily="34" charset="0"/>
              <a:ea typeface="+mn-ea"/>
              <a:cs typeface="Arial" panose="020B0604020202020204" pitchFamily="34" charset="0"/>
            </a:rPr>
            <a:t> pro možnost využivat službu. V případě volby </a:t>
          </a:r>
          <a:r>
            <a:rPr lang="cs-CZ" sz="700" b="1" baseline="0">
              <a:solidFill>
                <a:schemeClr val="dk1"/>
              </a:solidFill>
              <a:effectLst/>
              <a:latin typeface="Arial" panose="020B0604020202020204" pitchFamily="34" charset="0"/>
              <a:ea typeface="+mn-ea"/>
              <a:cs typeface="Arial" panose="020B0604020202020204" pitchFamily="34" charset="0"/>
            </a:rPr>
            <a:t>NE</a:t>
          </a:r>
          <a:r>
            <a:rPr lang="cs-CZ" sz="700" baseline="0">
              <a:solidFill>
                <a:schemeClr val="dk1"/>
              </a:solidFill>
              <a:effectLst/>
              <a:latin typeface="Arial" panose="020B0604020202020204" pitchFamily="34" charset="0"/>
              <a:ea typeface="+mn-ea"/>
              <a:cs typeface="Arial" panose="020B0604020202020204" pitchFamily="34" charset="0"/>
            </a:rPr>
            <a:t> či nevyplnění žádné hodnoty bude služba blokována.</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Souhlas s m-platbou</a:t>
          </a:r>
          <a:r>
            <a:rPr lang="cs-CZ" sz="700">
              <a:solidFill>
                <a:schemeClr val="dk1"/>
              </a:solidFill>
              <a:effectLst/>
              <a:latin typeface="Arial" panose="020B0604020202020204" pitchFamily="34" charset="0"/>
              <a:ea typeface="+mn-ea"/>
              <a:cs typeface="Arial" panose="020B0604020202020204" pitchFamily="34" charset="0"/>
            </a:rPr>
            <a:t>. Zvolte</a:t>
          </a:r>
          <a:r>
            <a:rPr lang="cs-CZ" sz="700" baseline="0">
              <a:solidFill>
                <a:schemeClr val="dk1"/>
              </a:solidFill>
              <a:effectLst/>
              <a:latin typeface="Arial" panose="020B0604020202020204" pitchFamily="34" charset="0"/>
              <a:ea typeface="+mn-ea"/>
              <a:cs typeface="Arial" panose="020B0604020202020204" pitchFamily="34" charset="0"/>
            </a:rPr>
            <a:t> ANO pro možnost využívat službu. V případě volby </a:t>
          </a:r>
          <a:r>
            <a:rPr lang="cs-CZ" sz="700" b="1" baseline="0">
              <a:solidFill>
                <a:schemeClr val="dk1"/>
              </a:solidFill>
              <a:effectLst/>
              <a:latin typeface="Arial" panose="020B0604020202020204" pitchFamily="34" charset="0"/>
              <a:ea typeface="+mn-ea"/>
              <a:cs typeface="Arial" panose="020B0604020202020204" pitchFamily="34" charset="0"/>
            </a:rPr>
            <a:t>NE</a:t>
          </a:r>
          <a:r>
            <a:rPr lang="cs-CZ" sz="700" baseline="0">
              <a:solidFill>
                <a:schemeClr val="dk1"/>
              </a:solidFill>
              <a:effectLst/>
              <a:latin typeface="Arial" panose="020B0604020202020204" pitchFamily="34" charset="0"/>
              <a:ea typeface="+mn-ea"/>
              <a:cs typeface="Arial" panose="020B0604020202020204" pitchFamily="34" charset="0"/>
            </a:rPr>
            <a:t> či nevyplnění žádné hodnoty bude služby blokována</a:t>
          </a:r>
          <a:r>
            <a:rPr lang="cs-CZ" sz="700">
              <a:solidFill>
                <a:schemeClr val="dk1"/>
              </a:solidFill>
              <a:effectLst/>
              <a:latin typeface="Arial" panose="020B0604020202020204" pitchFamily="34" charset="0"/>
              <a:ea typeface="+mn-ea"/>
              <a:cs typeface="Arial" panose="020B0604020202020204" pitchFamily="34" charset="0"/>
            </a:rPr>
            <a:t>..</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Downloads:</a:t>
          </a:r>
          <a:r>
            <a:rPr lang="cs-CZ" sz="700">
              <a:solidFill>
                <a:schemeClr val="dk1"/>
              </a:solidFill>
              <a:effectLst/>
              <a:latin typeface="Arial" panose="020B0604020202020204" pitchFamily="34" charset="0"/>
              <a:ea typeface="+mn-ea"/>
              <a:cs typeface="Arial" panose="020B0604020202020204" pitchFamily="34" charset="0"/>
            </a:rPr>
            <a:t> Vyplňte: </a:t>
          </a:r>
          <a:r>
            <a:rPr lang="cs-CZ" sz="700" b="1">
              <a:solidFill>
                <a:schemeClr val="dk1"/>
              </a:solidFill>
              <a:effectLst/>
              <a:latin typeface="Arial" panose="020B0604020202020204" pitchFamily="34" charset="0"/>
              <a:ea typeface="+mn-ea"/>
              <a:cs typeface="Arial" panose="020B0604020202020204" pitchFamily="34" charset="0"/>
            </a:rPr>
            <a:t>1</a:t>
          </a:r>
          <a:r>
            <a:rPr lang="cs-CZ" sz="700">
              <a:solidFill>
                <a:schemeClr val="dk1"/>
              </a:solidFill>
              <a:effectLst/>
              <a:latin typeface="Arial" panose="020B0604020202020204" pitchFamily="34" charset="0"/>
              <a:ea typeface="+mn-ea"/>
              <a:cs typeface="Arial" panose="020B0604020202020204" pitchFamily="34" charset="0"/>
            </a:rPr>
            <a:t> (Blokováno vše), </a:t>
          </a:r>
          <a:r>
            <a:rPr lang="cs-CZ" sz="700" b="1">
              <a:solidFill>
                <a:schemeClr val="dk1"/>
              </a:solidFill>
              <a:effectLst/>
              <a:latin typeface="Arial" panose="020B0604020202020204" pitchFamily="34" charset="0"/>
              <a:ea typeface="+mn-ea"/>
              <a:cs typeface="Arial" panose="020B0604020202020204" pitchFamily="34" charset="0"/>
            </a:rPr>
            <a:t>2</a:t>
          </a:r>
          <a:r>
            <a:rPr lang="cs-CZ" sz="700">
              <a:solidFill>
                <a:schemeClr val="dk1"/>
              </a:solidFill>
              <a:effectLst/>
              <a:latin typeface="Arial" panose="020B0604020202020204" pitchFamily="34" charset="0"/>
              <a:ea typeface="+mn-ea"/>
              <a:cs typeface="Arial" panose="020B0604020202020204" pitchFamily="34" charset="0"/>
            </a:rPr>
            <a:t> (Blokovány uvítací tóny), </a:t>
          </a:r>
          <a:r>
            <a:rPr lang="cs-CZ" sz="700" b="1">
              <a:solidFill>
                <a:schemeClr val="dk1"/>
              </a:solidFill>
              <a:effectLst/>
              <a:latin typeface="Arial" panose="020B0604020202020204" pitchFamily="34" charset="0"/>
              <a:ea typeface="+mn-ea"/>
              <a:cs typeface="Arial" panose="020B0604020202020204" pitchFamily="34" charset="0"/>
            </a:rPr>
            <a:t>3</a:t>
          </a:r>
          <a:r>
            <a:rPr lang="cs-CZ" sz="700">
              <a:solidFill>
                <a:schemeClr val="dk1"/>
              </a:solidFill>
              <a:effectLst/>
              <a:latin typeface="Arial" panose="020B0604020202020204" pitchFamily="34" charset="0"/>
              <a:ea typeface="+mn-ea"/>
              <a:cs typeface="Arial" panose="020B0604020202020204" pitchFamily="34" charset="0"/>
            </a:rPr>
            <a:t> (Blokováno vše kromě uvítacích tónů), </a:t>
          </a:r>
          <a:r>
            <a:rPr lang="cs-CZ" sz="700" b="1">
              <a:solidFill>
                <a:schemeClr val="dk1"/>
              </a:solidFill>
              <a:effectLst/>
              <a:latin typeface="Arial" panose="020B0604020202020204" pitchFamily="34" charset="0"/>
              <a:ea typeface="+mn-ea"/>
              <a:cs typeface="Arial" panose="020B0604020202020204" pitchFamily="34" charset="0"/>
            </a:rPr>
            <a:t>4</a:t>
          </a:r>
          <a:r>
            <a:rPr lang="cs-CZ" sz="700">
              <a:solidFill>
                <a:schemeClr val="dk1"/>
              </a:solidFill>
              <a:effectLst/>
              <a:latin typeface="Arial" panose="020B0604020202020204" pitchFamily="34" charset="0"/>
              <a:ea typeface="+mn-ea"/>
              <a:cs typeface="Arial" panose="020B0604020202020204" pitchFamily="34" charset="0"/>
            </a:rPr>
            <a:t> (Povolit vše). V případě nevyplnění žádné hodnoty</a:t>
          </a:r>
          <a:r>
            <a:rPr lang="cs-CZ" sz="700" baseline="0">
              <a:solidFill>
                <a:schemeClr val="dk1"/>
              </a:solidFill>
              <a:effectLst/>
              <a:latin typeface="Arial" panose="020B0604020202020204" pitchFamily="34" charset="0"/>
              <a:ea typeface="+mn-ea"/>
              <a:cs typeface="Arial" panose="020B0604020202020204" pitchFamily="34" charset="0"/>
            </a:rPr>
            <a:t> </a:t>
          </a:r>
          <a:r>
            <a:rPr lang="cs-CZ" sz="700">
              <a:solidFill>
                <a:schemeClr val="dk1"/>
              </a:solidFill>
              <a:effectLst/>
              <a:latin typeface="Arial" panose="020B0604020202020204" pitchFamily="34" charset="0"/>
              <a:ea typeface="+mn-ea"/>
              <a:cs typeface="Arial" panose="020B0604020202020204" pitchFamily="34" charset="0"/>
            </a:rPr>
            <a:t>bude nastavena varianta (</a:t>
          </a:r>
          <a:r>
            <a:rPr lang="cs-CZ" sz="700" b="1">
              <a:solidFill>
                <a:schemeClr val="dk1"/>
              </a:solidFill>
              <a:effectLst/>
              <a:latin typeface="Arial" panose="020B0604020202020204" pitchFamily="34" charset="0"/>
              <a:ea typeface="+mn-ea"/>
              <a:cs typeface="Arial" panose="020B0604020202020204" pitchFamily="34" charset="0"/>
            </a:rPr>
            <a:t>4</a:t>
          </a:r>
          <a:r>
            <a:rPr lang="cs-CZ" sz="700">
              <a:solidFill>
                <a:schemeClr val="dk1"/>
              </a:solidFill>
              <a:effectLst/>
              <a:latin typeface="Arial" panose="020B0604020202020204" pitchFamily="34" charset="0"/>
              <a:ea typeface="+mn-ea"/>
              <a:cs typeface="Arial" panose="020B0604020202020204" pitchFamily="34" charset="0"/>
            </a:rPr>
            <a:t> -Povolit vše).</a:t>
          </a: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Typ Záznamové služby:</a:t>
          </a:r>
          <a:r>
            <a:rPr lang="cs-CZ" sz="700">
              <a:solidFill>
                <a:schemeClr val="dk1"/>
              </a:solidFill>
              <a:effectLst/>
              <a:latin typeface="Arial" panose="020B0604020202020204" pitchFamily="34" charset="0"/>
              <a:ea typeface="+mn-ea"/>
              <a:cs typeface="Arial" panose="020B0604020202020204" pitchFamily="34" charset="0"/>
            </a:rPr>
            <a:t> </a:t>
          </a:r>
          <a:r>
            <a:rPr lang="cs-CZ" sz="700" b="1">
              <a:solidFill>
                <a:schemeClr val="dk1"/>
              </a:solidFill>
              <a:effectLst/>
              <a:latin typeface="Arial" panose="020B0604020202020204" pitchFamily="34" charset="0"/>
              <a:ea typeface="+mn-ea"/>
              <a:cs typeface="Arial" panose="020B0604020202020204" pitchFamily="34" charset="0"/>
            </a:rPr>
            <a:t>H</a:t>
          </a:r>
          <a:r>
            <a:rPr lang="cs-CZ" sz="700">
              <a:solidFill>
                <a:schemeClr val="dk1"/>
              </a:solidFill>
              <a:effectLst/>
              <a:latin typeface="Arial" panose="020B0604020202020204" pitchFamily="34" charset="0"/>
              <a:ea typeface="+mn-ea"/>
              <a:cs typeface="Arial" panose="020B0604020202020204" pitchFamily="34" charset="0"/>
            </a:rPr>
            <a:t> – Hlasová schránka, </a:t>
          </a:r>
          <a:r>
            <a:rPr lang="cs-CZ" sz="700" b="1">
              <a:solidFill>
                <a:schemeClr val="dk1"/>
              </a:solidFill>
              <a:effectLst/>
              <a:latin typeface="Arial" panose="020B0604020202020204" pitchFamily="34" charset="0"/>
              <a:ea typeface="+mn-ea"/>
              <a:cs typeface="Arial" panose="020B0604020202020204" pitchFamily="34" charset="0"/>
            </a:rPr>
            <a:t>R</a:t>
          </a:r>
          <a:r>
            <a:rPr lang="cs-CZ" sz="700">
              <a:solidFill>
                <a:schemeClr val="dk1"/>
              </a:solidFill>
              <a:effectLst/>
              <a:latin typeface="Arial" panose="020B0604020202020204" pitchFamily="34" charset="0"/>
              <a:ea typeface="+mn-ea"/>
              <a:cs typeface="Arial" panose="020B0604020202020204" pitchFamily="34" charset="0"/>
            </a:rPr>
            <a:t> – Registr zmeškaných hovorů, </a:t>
          </a:r>
          <a:r>
            <a:rPr lang="cs-CZ" sz="700" b="1">
              <a:solidFill>
                <a:schemeClr val="dk1"/>
              </a:solidFill>
              <a:effectLst/>
              <a:latin typeface="Arial" panose="020B0604020202020204" pitchFamily="34" charset="0"/>
              <a:ea typeface="+mn-ea"/>
              <a:cs typeface="Arial" panose="020B0604020202020204" pitchFamily="34" charset="0"/>
            </a:rPr>
            <a:t>N</a:t>
          </a:r>
          <a:r>
            <a:rPr lang="cs-CZ" sz="700">
              <a:solidFill>
                <a:schemeClr val="dk1"/>
              </a:solidFill>
              <a:effectLst/>
              <a:latin typeface="Arial" panose="020B0604020202020204" pitchFamily="34" charset="0"/>
              <a:ea typeface="+mn-ea"/>
              <a:cs typeface="Arial" panose="020B0604020202020204" pitchFamily="34" charset="0"/>
            </a:rPr>
            <a:t> – žádná. Pokud nevyplníte, platí volba </a:t>
          </a:r>
          <a:r>
            <a:rPr lang="cs-CZ" sz="700" b="1">
              <a:solidFill>
                <a:schemeClr val="dk1"/>
              </a:solidFill>
              <a:effectLst/>
              <a:latin typeface="Arial" panose="020B0604020202020204" pitchFamily="34" charset="0"/>
              <a:ea typeface="+mn-ea"/>
              <a:cs typeface="Arial" panose="020B0604020202020204" pitchFamily="34" charset="0"/>
            </a:rPr>
            <a:t>R</a:t>
          </a:r>
          <a:r>
            <a:rPr lang="cs-CZ" sz="700" b="0">
              <a:solidFill>
                <a:schemeClr val="dk1"/>
              </a:solidFill>
              <a:effectLst/>
              <a:latin typeface="Arial" panose="020B0604020202020204" pitchFamily="34" charset="0"/>
              <a:ea typeface="+mn-ea"/>
              <a:cs typeface="Arial" panose="020B0604020202020204" pitchFamily="34" charset="0"/>
            </a:rPr>
            <a:t>.</a:t>
          </a:r>
          <a:endParaRPr lang="cs-CZ" sz="700" b="1">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endParaRPr lang="cs-CZ" sz="7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Heslo pro blokování:</a:t>
          </a:r>
          <a:r>
            <a:rPr lang="cs-CZ" sz="700">
              <a:solidFill>
                <a:schemeClr val="dk1"/>
              </a:solidFill>
              <a:effectLst/>
              <a:latin typeface="Arial" panose="020B0604020202020204" pitchFamily="34" charset="0"/>
              <a:ea typeface="+mn-ea"/>
              <a:cs typeface="Arial" panose="020B0604020202020204" pitchFamily="34" charset="0"/>
            </a:rPr>
            <a:t> Povinné čtyřmístné heslo používané pro blokování SIM karty na Zákaznickém centru (např. při krádeži). Heslo může být společné pro všechny SIM karty nebo pro každou SIM kartu individuální. Z bezpečnostních důvodů není možné použít tyto kombinace: 1234, 4321, 1111, 2222, 3333, 4444, 5555, 6666, 7777, 8888, 9999, 2345, 3456, 4567, 5678, 6789, 5432, 6543, 7654, 8765, 9876, 7890.</a:t>
          </a:r>
        </a:p>
        <a:p>
          <a:pPr marL="228600" lvl="0" indent="-228600">
            <a:buFont typeface="+mj-lt"/>
            <a:buAutoNum type="arabicParenR"/>
          </a:pPr>
          <a:endParaRPr lang="cs-CZ" sz="700" b="1">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arenR"/>
          </a:pPr>
          <a:r>
            <a:rPr lang="cs-CZ" sz="700" b="1">
              <a:solidFill>
                <a:schemeClr val="dk1"/>
              </a:solidFill>
              <a:effectLst/>
              <a:latin typeface="Arial" panose="020B0604020202020204" pitchFamily="34" charset="0"/>
              <a:ea typeface="+mn-ea"/>
              <a:cs typeface="Arial" panose="020B0604020202020204" pitchFamily="34" charset="0"/>
            </a:rPr>
            <a:t>Volba oprávnění k administraci změn: </a:t>
          </a:r>
          <a:r>
            <a:rPr lang="cs-CZ" sz="700">
              <a:solidFill>
                <a:schemeClr val="dk1"/>
              </a:solidFill>
              <a:effectLst/>
              <a:latin typeface="Arial" panose="020B0604020202020204" pitchFamily="34" charset="0"/>
              <a:ea typeface="+mn-ea"/>
              <a:cs typeface="Arial" panose="020B0604020202020204" pitchFamily="34" charset="0"/>
            </a:rPr>
            <a:t>Vyberte typ oprávnění k provádění změn na aktivované účastnické smlouvě:</a:t>
          </a:r>
          <a:endParaRPr lang="cs-CZ" sz="700">
            <a:effectLst/>
            <a:latin typeface="Arial" panose="020B0604020202020204" pitchFamily="34" charset="0"/>
            <a:cs typeface="Arial" panose="020B0604020202020204" pitchFamily="34" charset="0"/>
          </a:endParaRPr>
        </a:p>
        <a:p>
          <a:pPr marL="628650" lvl="1" indent="-171450" eaLnBrk="1" fontAlgn="auto" latinLnBrk="0" hangingPunct="1">
            <a:buFont typeface="Arial" panose="020B0604020202020204" pitchFamily="34" charset="0"/>
            <a:buChar char="•"/>
          </a:pPr>
          <a:r>
            <a:rPr lang="cs-CZ" sz="700">
              <a:solidFill>
                <a:schemeClr val="dk1"/>
              </a:solidFill>
              <a:effectLst/>
              <a:latin typeface="Arial" panose="020B0604020202020204" pitchFamily="34" charset="0"/>
              <a:ea typeface="+mn-ea"/>
              <a:cs typeface="Arial" panose="020B0604020202020204" pitchFamily="34" charset="0"/>
            </a:rPr>
            <a:t>Pokud vyberete </a:t>
          </a:r>
          <a:r>
            <a:rPr lang="cs-CZ" sz="700" b="1">
              <a:solidFill>
                <a:schemeClr val="dk1"/>
              </a:solidFill>
              <a:effectLst/>
              <a:latin typeface="Arial" panose="020B0604020202020204" pitchFamily="34" charset="0"/>
              <a:ea typeface="+mn-ea"/>
              <a:cs typeface="Arial" panose="020B0604020202020204" pitchFamily="34" charset="0"/>
            </a:rPr>
            <a:t>standardní oprávnění</a:t>
          </a:r>
          <a:r>
            <a:rPr lang="cs-CZ" sz="700">
              <a:solidFill>
                <a:schemeClr val="dk1"/>
              </a:solidFill>
              <a:effectLst/>
              <a:latin typeface="Arial" panose="020B0604020202020204" pitchFamily="34" charset="0"/>
              <a:ea typeface="+mn-ea"/>
              <a:cs typeface="Arial" panose="020B0604020202020204" pitchFamily="34" charset="0"/>
            </a:rPr>
            <a:t>: umožňuje administrovat všechny (i placené) služby u daného telefonního čísla a náhled na Vyúčtování služeb u dané fakturační skupiny.</a:t>
          </a:r>
          <a:endParaRPr lang="cs-CZ" sz="700">
            <a:effectLst/>
            <a:latin typeface="Arial" panose="020B0604020202020204" pitchFamily="34" charset="0"/>
            <a:cs typeface="Arial" panose="020B0604020202020204" pitchFamily="34" charset="0"/>
          </a:endParaRPr>
        </a:p>
        <a:p>
          <a:pPr marL="628650" lvl="1" indent="-171450" eaLnBrk="1" fontAlgn="auto" latinLnBrk="0" hangingPunct="1">
            <a:buFont typeface="Arial" panose="020B0604020202020204" pitchFamily="34" charset="0"/>
            <a:buChar char="•"/>
          </a:pPr>
          <a:r>
            <a:rPr lang="cs-CZ" sz="700">
              <a:solidFill>
                <a:schemeClr val="dk1"/>
              </a:solidFill>
              <a:effectLst/>
              <a:latin typeface="Arial" panose="020B0604020202020204" pitchFamily="34" charset="0"/>
              <a:ea typeface="+mn-ea"/>
              <a:cs typeface="Arial" panose="020B0604020202020204" pitchFamily="34" charset="0"/>
            </a:rPr>
            <a:t>Pokud vyberete </a:t>
          </a:r>
          <a:r>
            <a:rPr lang="cs-CZ" sz="700" b="1">
              <a:solidFill>
                <a:schemeClr val="dk1"/>
              </a:solidFill>
              <a:effectLst/>
              <a:latin typeface="Arial" panose="020B0604020202020204" pitchFamily="34" charset="0"/>
              <a:ea typeface="+mn-ea"/>
              <a:cs typeface="Arial" panose="020B0604020202020204" pitchFamily="34" charset="0"/>
            </a:rPr>
            <a:t>omezené oprávnění</a:t>
          </a:r>
          <a:r>
            <a:rPr lang="cs-CZ" sz="700">
              <a:solidFill>
                <a:schemeClr val="dk1"/>
              </a:solidFill>
              <a:effectLst/>
              <a:latin typeface="Arial" panose="020B0604020202020204" pitchFamily="34" charset="0"/>
              <a:ea typeface="+mn-ea"/>
              <a:cs typeface="Arial" panose="020B0604020202020204" pitchFamily="34" charset="0"/>
            </a:rPr>
            <a:t>: umožňuje pouze</a:t>
          </a:r>
          <a:r>
            <a:rPr lang="cs-CZ" sz="700" b="1">
              <a:solidFill>
                <a:schemeClr val="dk1"/>
              </a:solidFill>
              <a:effectLst/>
              <a:latin typeface="Arial" panose="020B0604020202020204" pitchFamily="34" charset="0"/>
              <a:ea typeface="+mn-ea"/>
              <a:cs typeface="Arial" panose="020B0604020202020204" pitchFamily="34" charset="0"/>
            </a:rPr>
            <a:t> </a:t>
          </a:r>
          <a:r>
            <a:rPr lang="cs-CZ" sz="700">
              <a:solidFill>
                <a:schemeClr val="dk1"/>
              </a:solidFill>
              <a:effectLst/>
              <a:latin typeface="Arial" panose="020B0604020202020204" pitchFamily="34" charset="0"/>
              <a:ea typeface="+mn-ea"/>
              <a:cs typeface="Arial" panose="020B0604020202020204" pitchFamily="34" charset="0"/>
            </a:rPr>
            <a:t>náhled na dané telefonní číslo a služby.</a:t>
          </a:r>
          <a:endParaRPr lang="cs-CZ" sz="700">
            <a:effectLst/>
            <a:latin typeface="Arial" panose="020B0604020202020204" pitchFamily="34" charset="0"/>
            <a:cs typeface="Arial" panose="020B0604020202020204" pitchFamily="34" charset="0"/>
          </a:endParaRPr>
        </a:p>
        <a:p>
          <a:pPr marL="628650" lvl="1" indent="-171450" eaLnBrk="1" fontAlgn="auto" latinLnBrk="0" hangingPunct="1">
            <a:buFont typeface="Arial" panose="020B0604020202020204" pitchFamily="34" charset="0"/>
            <a:buChar char="•"/>
          </a:pPr>
          <a:r>
            <a:rPr lang="cs-CZ" sz="700">
              <a:solidFill>
                <a:schemeClr val="dk1"/>
              </a:solidFill>
              <a:effectLst/>
              <a:latin typeface="Arial" panose="020B0604020202020204" pitchFamily="34" charset="0"/>
              <a:ea typeface="+mn-ea"/>
              <a:cs typeface="Arial" panose="020B0604020202020204" pitchFamily="34" charset="0"/>
            </a:rPr>
            <a:t>Pokud necháte volbu nevyplněnou, bude Vám přiřazeno omezené oprávnění</a:t>
          </a:r>
          <a:endParaRPr lang="cs-CZ" sz="700">
            <a:effectLst/>
            <a:latin typeface="Arial" panose="020B0604020202020204" pitchFamily="34" charset="0"/>
            <a:cs typeface="Arial" panose="020B0604020202020204" pitchFamily="34" charset="0"/>
          </a:endParaRPr>
        </a:p>
        <a:p>
          <a:endParaRPr lang="cs-CZ" sz="600">
            <a:latin typeface="Arial" panose="020B0604020202020204" pitchFamily="34" charset="0"/>
            <a:cs typeface="Arial" panose="020B0604020202020204" pitchFamily="34" charset="0"/>
          </a:endParaRPr>
        </a:p>
      </xdr:txBody>
    </xdr:sp>
    <xdr:clientData/>
  </xdr:twoCellAnchor>
  <xdr:twoCellAnchor>
    <xdr:from>
      <xdr:col>4</xdr:col>
      <xdr:colOff>66675</xdr:colOff>
      <xdr:row>28</xdr:row>
      <xdr:rowOff>152400</xdr:rowOff>
    </xdr:from>
    <xdr:to>
      <xdr:col>9</xdr:col>
      <xdr:colOff>161635</xdr:colOff>
      <xdr:row>31</xdr:row>
      <xdr:rowOff>62667</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300-000005000000}"/>
            </a:ext>
          </a:extLst>
        </xdr:cNvPr>
        <xdr:cNvSpPr txBox="1"/>
      </xdr:nvSpPr>
      <xdr:spPr>
        <a:xfrm>
          <a:off x="2505075" y="5629275"/>
          <a:ext cx="3142960" cy="481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cs-CZ" sz="700">
            <a:solidFill>
              <a:srgbClr val="0070C0"/>
            </a:solidFill>
            <a:effectLst/>
            <a:latin typeface="Arial" panose="020B0604020202020204" pitchFamily="34" charset="0"/>
            <a:cs typeface="Arial" panose="020B0604020202020204" pitchFamily="34" charset="0"/>
          </a:endParaRPr>
        </a:p>
      </xdr:txBody>
    </xdr:sp>
    <xdr:clientData/>
  </xdr:twoCellAnchor>
  <xdr:twoCellAnchor>
    <xdr:from>
      <xdr:col>4</xdr:col>
      <xdr:colOff>104775</xdr:colOff>
      <xdr:row>9</xdr:row>
      <xdr:rowOff>133350</xdr:rowOff>
    </xdr:from>
    <xdr:to>
      <xdr:col>9</xdr:col>
      <xdr:colOff>74283</xdr:colOff>
      <xdr:row>16</xdr:row>
      <xdr:rowOff>59009</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300-000006000000}"/>
            </a:ext>
          </a:extLst>
        </xdr:cNvPr>
        <xdr:cNvSpPr txBox="1"/>
      </xdr:nvSpPr>
      <xdr:spPr>
        <a:xfrm>
          <a:off x="2543175" y="1990725"/>
          <a:ext cx="3017508" cy="125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cs-CZ" sz="7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38099</xdr:colOff>
      <xdr:row>18</xdr:row>
      <xdr:rowOff>28575</xdr:rowOff>
    </xdr:from>
    <xdr:to>
      <xdr:col>10</xdr:col>
      <xdr:colOff>495300</xdr:colOff>
      <xdr:row>18</xdr:row>
      <xdr:rowOff>1164386</xdr:rowOff>
    </xdr:to>
    <xdr:pic>
      <xdr:nvPicPr>
        <xdr:cNvPr id="7" name="Picture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4" y="7867650"/>
          <a:ext cx="6019801" cy="1135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30</xdr:row>
      <xdr:rowOff>180975</xdr:rowOff>
    </xdr:from>
    <xdr:to>
      <xdr:col>6</xdr:col>
      <xdr:colOff>482932</xdr:colOff>
      <xdr:row>32</xdr:row>
      <xdr:rowOff>47625</xdr:rowOff>
    </xdr:to>
    <xdr:pic>
      <xdr:nvPicPr>
        <xdr:cNvPr id="9" name="Picture 8">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0144125"/>
          <a:ext cx="3597607" cy="132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2114551</xdr:colOff>
      <xdr:row>34</xdr:row>
      <xdr:rowOff>47625</xdr:rowOff>
    </xdr:from>
    <xdr:to>
      <xdr:col>10</xdr:col>
      <xdr:colOff>569459</xdr:colOff>
      <xdr:row>36</xdr:row>
      <xdr:rowOff>47625</xdr:rowOff>
    </xdr:to>
    <xdr:pic>
      <xdr:nvPicPr>
        <xdr:cNvPr id="11" name="Picture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14551" y="15344775"/>
          <a:ext cx="6141583"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22</xdr:row>
      <xdr:rowOff>257175</xdr:rowOff>
    </xdr:from>
    <xdr:to>
      <xdr:col>6</xdr:col>
      <xdr:colOff>230553</xdr:colOff>
      <xdr:row>24</xdr:row>
      <xdr:rowOff>57150</xdr:rowOff>
    </xdr:to>
    <xdr:pic>
      <xdr:nvPicPr>
        <xdr:cNvPr id="12" name="Picture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62175" y="8982075"/>
          <a:ext cx="3316653"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590550</xdr:colOff>
      <xdr:row>39</xdr:row>
      <xdr:rowOff>47625</xdr:rowOff>
    </xdr:from>
    <xdr:to>
      <xdr:col>5</xdr:col>
      <xdr:colOff>390525</xdr:colOff>
      <xdr:row>41</xdr:row>
      <xdr:rowOff>28575</xdr:rowOff>
    </xdr:to>
    <xdr:pic>
      <xdr:nvPicPr>
        <xdr:cNvPr id="14" name="Picture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14625" y="17373600"/>
          <a:ext cx="2314575" cy="154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26</xdr:row>
      <xdr:rowOff>188462</xdr:rowOff>
    </xdr:from>
    <xdr:to>
      <xdr:col>10</xdr:col>
      <xdr:colOff>523875</xdr:colOff>
      <xdr:row>28</xdr:row>
      <xdr:rowOff>74748</xdr:rowOff>
    </xdr:to>
    <xdr:pic>
      <xdr:nvPicPr>
        <xdr:cNvPr id="19" name="Picture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52650" y="11808962"/>
          <a:ext cx="6057900" cy="13436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xdr:row>
      <xdr:rowOff>104775</xdr:rowOff>
    </xdr:from>
    <xdr:to>
      <xdr:col>9</xdr:col>
      <xdr:colOff>552450</xdr:colOff>
      <xdr:row>2</xdr:row>
      <xdr:rowOff>1028700</xdr:rowOff>
    </xdr:to>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62175" y="590550"/>
          <a:ext cx="546735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5</xdr:row>
      <xdr:rowOff>180975</xdr:rowOff>
    </xdr:from>
    <xdr:to>
      <xdr:col>9</xdr:col>
      <xdr:colOff>429615</xdr:colOff>
      <xdr:row>7</xdr:row>
      <xdr:rowOff>0</xdr:rowOff>
    </xdr:to>
    <xdr:pic>
      <xdr:nvPicPr>
        <xdr:cNvPr id="15" name="Picture 14">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152650" y="2314575"/>
          <a:ext cx="535404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10</xdr:row>
      <xdr:rowOff>114300</xdr:rowOff>
    </xdr:from>
    <xdr:to>
      <xdr:col>9</xdr:col>
      <xdr:colOff>28575</xdr:colOff>
      <xdr:row>10</xdr:row>
      <xdr:rowOff>1247775</xdr:rowOff>
    </xdr:to>
    <xdr:pic>
      <xdr:nvPicPr>
        <xdr:cNvPr id="17" name="Picture 16">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00275" y="4276725"/>
          <a:ext cx="490537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43</xdr:row>
      <xdr:rowOff>95251</xdr:rowOff>
    </xdr:from>
    <xdr:to>
      <xdr:col>5</xdr:col>
      <xdr:colOff>200025</xdr:colOff>
      <xdr:row>45</xdr:row>
      <xdr:rowOff>22565</xdr:rowOff>
    </xdr:to>
    <xdr:pic>
      <xdr:nvPicPr>
        <xdr:cNvPr id="20" name="Picture 19">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81225" y="19364326"/>
          <a:ext cx="2657475" cy="1384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mailto:business@t-mobile.cz" TargetMode="External"/><Relationship Id="rId7" Type="http://schemas.openxmlformats.org/officeDocument/2006/relationships/vmlDrawing" Target="../drawings/vmlDrawing1.vml"/><Relationship Id="rId2" Type="http://schemas.openxmlformats.org/officeDocument/2006/relationships/hyperlink" Target="http://www.t-mobile.cz/" TargetMode="External"/><Relationship Id="rId1" Type="http://schemas.openxmlformats.org/officeDocument/2006/relationships/hyperlink" Target="mailto:business@t-mobile.c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10" Type="http://schemas.openxmlformats.org/officeDocument/2006/relationships/ctrlProp" Target="../ctrlProps/ctrlProp3.xml"/><Relationship Id="rId4" Type="http://schemas.openxmlformats.org/officeDocument/2006/relationships/hyperlink" Target="http://www.t-mobile.cz/kontakt" TargetMode="Externa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CC"/>
  </sheetPr>
  <dimension ref="A2:I140"/>
  <sheetViews>
    <sheetView showGridLines="0" tabSelected="1" zoomScale="160" zoomScaleNormal="160" zoomScaleSheetLayoutView="100" zoomScalePageLayoutView="73" workbookViewId="0">
      <selection activeCell="E37" sqref="E37"/>
    </sheetView>
  </sheetViews>
  <sheetFormatPr defaultColWidth="8.81640625" defaultRowHeight="11.5"/>
  <cols>
    <col min="1" max="1" width="11.453125" style="11" customWidth="1"/>
    <col min="2" max="2" width="9.54296875" style="1" customWidth="1"/>
    <col min="3" max="3" width="9.26953125" style="1" customWidth="1"/>
    <col min="4" max="4" width="2.81640625" style="1" customWidth="1"/>
    <col min="5" max="5" width="20.26953125" style="1" customWidth="1"/>
    <col min="6" max="6" width="13.54296875" style="1" customWidth="1"/>
    <col min="7" max="7" width="4.54296875" style="1" customWidth="1"/>
    <col min="8" max="8" width="1.54296875" style="1" customWidth="1"/>
    <col min="9" max="9" width="20.1796875" style="1" customWidth="1"/>
    <col min="10" max="16384" width="8.81640625" style="1"/>
  </cols>
  <sheetData>
    <row r="2" spans="1:9" ht="30">
      <c r="B2"/>
      <c r="C2" s="86" t="s">
        <v>234</v>
      </c>
    </row>
    <row r="3" spans="1:9" ht="30">
      <c r="B3" s="2"/>
      <c r="D3" s="86" t="s">
        <v>235</v>
      </c>
    </row>
    <row r="4" spans="1:9" ht="30">
      <c r="B4" s="2"/>
      <c r="C4" s="86" t="s">
        <v>236</v>
      </c>
    </row>
    <row r="5" spans="1:9" ht="12" customHeight="1">
      <c r="B5" s="3" t="s">
        <v>238</v>
      </c>
      <c r="F5" s="11"/>
    </row>
    <row r="6" spans="1:9" ht="12" customHeight="1">
      <c r="B6" s="4" t="s">
        <v>730</v>
      </c>
      <c r="F6" s="11" t="s">
        <v>150</v>
      </c>
      <c r="H6" s="192"/>
      <c r="I6" s="192"/>
    </row>
    <row r="7" spans="1:9" ht="12" customHeight="1">
      <c r="B7" s="5" t="s">
        <v>237</v>
      </c>
      <c r="F7" s="224"/>
      <c r="G7" s="224" t="s">
        <v>9</v>
      </c>
      <c r="H7" s="192"/>
      <c r="I7" s="223"/>
    </row>
    <row r="8" spans="1:9" ht="12" customHeight="1"/>
    <row r="9" spans="1:9" ht="12" customHeight="1">
      <c r="B9" s="3" t="s">
        <v>0</v>
      </c>
    </row>
    <row r="10" spans="1:9" ht="12" customHeight="1">
      <c r="B10" s="4" t="s">
        <v>1</v>
      </c>
      <c r="F10" s="11" t="s">
        <v>248</v>
      </c>
      <c r="H10" s="193"/>
      <c r="I10" s="74"/>
    </row>
    <row r="11" spans="1:9" ht="12" customHeight="1">
      <c r="B11" s="5" t="s">
        <v>2</v>
      </c>
      <c r="G11" s="224" t="s">
        <v>9</v>
      </c>
      <c r="H11" s="192"/>
      <c r="I11" s="223"/>
    </row>
    <row r="12" spans="1:9" ht="12" customHeight="1" thickBot="1">
      <c r="A12" s="12"/>
      <c r="B12" s="6"/>
      <c r="C12" s="6"/>
      <c r="D12" s="6"/>
      <c r="E12" s="6"/>
      <c r="F12" s="6"/>
      <c r="G12" s="6"/>
      <c r="H12" s="6"/>
      <c r="I12" s="6"/>
    </row>
    <row r="13" spans="1:9">
      <c r="B13" s="79"/>
      <c r="F13" s="198"/>
    </row>
    <row r="14" spans="1:9">
      <c r="A14" s="219" t="s">
        <v>3</v>
      </c>
      <c r="B14" s="1" t="s">
        <v>4</v>
      </c>
      <c r="F14" s="1" t="s">
        <v>507</v>
      </c>
      <c r="H14" s="43"/>
      <c r="I14" s="199"/>
    </row>
    <row r="15" spans="1:9">
      <c r="A15" s="202"/>
      <c r="B15" s="1" t="s">
        <v>5</v>
      </c>
      <c r="F15" s="1" t="s">
        <v>794</v>
      </c>
      <c r="H15" s="43"/>
      <c r="I15" s="199"/>
    </row>
    <row r="16" spans="1:9">
      <c r="B16" s="1" t="s">
        <v>6</v>
      </c>
      <c r="F16" s="1" t="s">
        <v>795</v>
      </c>
      <c r="H16" s="43"/>
      <c r="I16" s="199"/>
    </row>
    <row r="17" spans="1:9">
      <c r="B17" s="1" t="s">
        <v>7</v>
      </c>
    </row>
    <row r="18" spans="1:9">
      <c r="B18" s="1" t="s">
        <v>8</v>
      </c>
      <c r="F18" s="83"/>
    </row>
    <row r="19" spans="1:9">
      <c r="A19" s="13"/>
      <c r="B19" s="7"/>
      <c r="C19" s="112">
        <v>2</v>
      </c>
      <c r="D19" s="7"/>
      <c r="E19" s="7"/>
      <c r="F19" s="7"/>
      <c r="G19" s="7"/>
      <c r="H19" s="7"/>
      <c r="I19" s="7"/>
    </row>
    <row r="20" spans="1:9" ht="15" customHeight="1">
      <c r="A20" s="215" t="str">
        <f>IF(ucastnik_subjektivita="","Vyberte právní subjektivitu účastníka",IF(ucastnik_subjektivita="","",IF(OR(ucastnik_subjektivita="Fyzická osoba podnikatel",ucastnik_subjektivita="Právnická osoba"),IF(AND(ucastnik_firma="",ucastnik_IC="",ucastnik_subjektivita="",ucastnikZAS_jmeno="",ucastnikZAS_prijmeni=""),"",IF(ucastnik_subjektivita="","Právní subjektivita!! ","")&amp;IF(ucastnik_firma="","Obchodní firma!! ","")&amp;IF(ucastnik_IC="","IČO!! ","")&amp;IF(ucastnik_autorizace="","Autorizace!! ","")&amp;IF(OR(ucastnikZAS_jmeno="",ucastnikZAS_prijmeni=""),"Zastoupená:( "&amp;IF(ucastnikZAS_jmeno="","Jméno!! ","")&amp;IF(ucastnikZAS_prijmeni="","Příjmení!! ","")&amp;")","")),IF(ucastnik_subjektivita="Fyzická osoba",IF(AND(ucastnik_jmeno="",ucastnik_prijmeni="",ucastnik_RC="",ucastnik_subjektivita=""),"",IF(ucastnik_subjektivita="","Právní subjektivita!! ","")&amp;IF(ucastnik_jmeno="","Jméno!! ","")&amp;IF(ucastnik_prijmeni="","Příjmení!! ","")&amp;IF(ucastnik_autorizace="","Autorizace!! ","")&amp;IF(OR(ucastnik_RC="",ucastnik_RC="DD.MM.RRRR"),"Datum narození!! ",""))))))</f>
        <v>Vyberte právní subjektivitu účastníka</v>
      </c>
      <c r="B20" s="216"/>
      <c r="C20" s="216"/>
      <c r="D20" s="216"/>
      <c r="E20" s="216"/>
      <c r="F20" s="216"/>
      <c r="G20" s="216"/>
      <c r="H20" s="216"/>
      <c r="I20" s="217"/>
    </row>
    <row r="21" spans="1:9">
      <c r="A21" s="218" t="s">
        <v>239</v>
      </c>
      <c r="B21" s="88" t="s">
        <v>690</v>
      </c>
      <c r="C21" s="102"/>
      <c r="D21" s="102"/>
      <c r="E21" s="174"/>
      <c r="F21" s="183" t="str">
        <f>IF(ucastnik_subjektivita="","&lt;-- ZDE ZAČNĚTE",IF(AND(ucastnik_subjektivita&lt;&gt;"",ucastnik_required_fields=""),"OK: Povinná pole účastníka vyplněna","Povinná pole účastníka nejsou vyplněna"))</f>
        <v>&lt;-- ZDE ZAČNĚTE</v>
      </c>
      <c r="I21" s="103"/>
    </row>
    <row r="22" spans="1:9">
      <c r="B22" s="230" t="s">
        <v>140</v>
      </c>
      <c r="C22" s="251"/>
      <c r="D22" s="252"/>
      <c r="E22" s="252"/>
      <c r="F22" s="105"/>
      <c r="G22" s="105"/>
      <c r="H22" s="105"/>
      <c r="I22" s="106"/>
    </row>
    <row r="23" spans="1:9">
      <c r="B23" s="230" t="s">
        <v>253</v>
      </c>
      <c r="C23" s="252"/>
      <c r="D23" s="252"/>
      <c r="E23" s="252"/>
      <c r="F23" s="147" t="s">
        <v>508</v>
      </c>
      <c r="G23" s="109"/>
      <c r="H23" s="109"/>
      <c r="I23" s="109"/>
    </row>
    <row r="24" spans="1:9">
      <c r="B24" s="231" t="s">
        <v>687</v>
      </c>
      <c r="C24" s="152"/>
      <c r="D24" s="152"/>
      <c r="E24" s="158"/>
      <c r="F24" s="230" t="s">
        <v>691</v>
      </c>
      <c r="G24" s="110" t="s">
        <v>133</v>
      </c>
      <c r="H24" s="111"/>
      <c r="I24" s="158"/>
    </row>
    <row r="25" spans="1:9">
      <c r="B25" s="231" t="s">
        <v>686</v>
      </c>
      <c r="C25" s="152"/>
      <c r="D25" s="152"/>
      <c r="E25" s="158"/>
      <c r="F25" s="230" t="s">
        <v>692</v>
      </c>
      <c r="G25" s="110"/>
      <c r="H25" s="111"/>
      <c r="I25" s="158"/>
    </row>
    <row r="26" spans="1:9">
      <c r="B26" s="230" t="s">
        <v>510</v>
      </c>
      <c r="C26" s="67"/>
      <c r="D26" s="149"/>
      <c r="E26" s="158"/>
      <c r="F26" s="109"/>
      <c r="G26" s="109"/>
      <c r="H26" s="109"/>
      <c r="I26" s="153"/>
    </row>
    <row r="27" spans="1:9">
      <c r="B27" s="109" t="s">
        <v>739</v>
      </c>
      <c r="C27" s="170"/>
      <c r="D27" s="152" t="s">
        <v>133</v>
      </c>
      <c r="E27" s="158"/>
      <c r="F27" s="109" t="s">
        <v>509</v>
      </c>
      <c r="G27" s="109"/>
      <c r="H27" s="109" t="s">
        <v>133</v>
      </c>
      <c r="I27" s="158"/>
    </row>
    <row r="28" spans="1:9">
      <c r="B28" s="232" t="s">
        <v>688</v>
      </c>
      <c r="C28" s="104"/>
      <c r="D28" s="104"/>
      <c r="E28" s="129" t="s">
        <v>250</v>
      </c>
      <c r="F28" s="110" t="s">
        <v>793</v>
      </c>
      <c r="G28" s="110"/>
      <c r="H28" s="111"/>
      <c r="I28" s="159"/>
    </row>
    <row r="29" spans="1:9">
      <c r="B29" s="232" t="s">
        <v>689</v>
      </c>
      <c r="C29" s="170"/>
      <c r="D29" s="153"/>
      <c r="E29" s="159"/>
      <c r="F29" s="109" t="s">
        <v>732</v>
      </c>
      <c r="G29" s="110"/>
      <c r="H29" s="111"/>
      <c r="I29" s="159"/>
    </row>
    <row r="30" spans="1:9">
      <c r="B30" s="109" t="s">
        <v>735</v>
      </c>
      <c r="C30" s="170"/>
      <c r="D30" s="153"/>
      <c r="E30" s="159"/>
      <c r="F30" s="109" t="s">
        <v>733</v>
      </c>
      <c r="G30" s="109"/>
      <c r="H30" s="109"/>
      <c r="I30" s="172"/>
    </row>
    <row r="31" spans="1:9">
      <c r="B31" s="109" t="s">
        <v>736</v>
      </c>
      <c r="C31" s="153"/>
      <c r="D31" s="153"/>
      <c r="E31" s="158"/>
      <c r="F31" s="109" t="s">
        <v>734</v>
      </c>
      <c r="G31" s="109"/>
      <c r="H31" s="109"/>
      <c r="I31" s="159"/>
    </row>
    <row r="32" spans="1:9">
      <c r="B32" s="109" t="s">
        <v>737</v>
      </c>
      <c r="C32" s="153"/>
      <c r="D32" s="153"/>
      <c r="E32" s="159"/>
      <c r="F32" s="109" t="s">
        <v>626</v>
      </c>
      <c r="G32" s="109"/>
      <c r="H32" s="109"/>
      <c r="I32" s="165"/>
    </row>
    <row r="33" spans="1:9">
      <c r="B33" s="109" t="s">
        <v>698</v>
      </c>
      <c r="C33" s="153"/>
      <c r="D33" s="153"/>
      <c r="E33" s="165"/>
      <c r="F33" s="109" t="s">
        <v>252</v>
      </c>
      <c r="G33" s="109"/>
      <c r="H33" s="109"/>
      <c r="I33" s="167" t="s">
        <v>137</v>
      </c>
    </row>
    <row r="34" spans="1:9">
      <c r="B34" s="109" t="s">
        <v>699</v>
      </c>
      <c r="C34" s="153"/>
      <c r="D34" s="153"/>
      <c r="E34" s="136"/>
      <c r="F34" s="109" t="s">
        <v>645</v>
      </c>
      <c r="G34" s="109"/>
      <c r="H34" s="109"/>
      <c r="I34" s="159"/>
    </row>
    <row r="35" spans="1:9">
      <c r="B35" s="109" t="s">
        <v>700</v>
      </c>
      <c r="C35" s="153"/>
      <c r="D35" s="153"/>
      <c r="E35" s="159"/>
      <c r="F35" s="108"/>
      <c r="G35" s="108"/>
      <c r="H35" s="108"/>
      <c r="I35" s="108"/>
    </row>
    <row r="36" spans="1:9" ht="15" customHeight="1">
      <c r="A36" s="220" t="str">
        <f>IF(zajemce_subjektivita="","Vyberte právní subjektivitu zájemce",IF(zajemce_subjektivita="","",IF(OR(zajemce_subjektivita="Fyzická osoba podnikatel",zajemce_subjektivita="Právnická osoba"),IF(AND(zajemce_ulice="",zajemce_cp="",zajemce_mesto="",zajemce_PSC="",zajemce_firma="",zajemce_IC="",zajemce_subjektivita="",zajemceZAS_jmeno="",zajemceZAS_prijmeni=""),"",IF(zajemce_subjektivita="","Právní subjektivita!! ","")&amp;IF(zajemce_firma="","Obchodní firma!! ","")&amp;IF(zajemce_IC="","IČO!! ","")&amp;IF(zajemce_ulice="","Ulice!! ","")&amp;IF(zajemce_cp="","Číslo popisné!! ","")&amp;IF(zajemce_mesto="","Město!! ","")&amp;IF(zajemce_PSC="","PSČ!! ","")&amp;IF(Registr_AnoNe="","Registr smluv!! ","")&amp;IF(OR(zajemceZAS_jmeno="",zajemceZAS_prijmeni=""),"Zastoupená:( "&amp;IF(zajemceZAS_jmeno="","Jméno!! ","")&amp;IF(zajemceZAS_prijmeni="","Příjmení!! ","")&amp;")","")),IF(zajemce_subjektivita="Fyzická osoba",IF(AND(zajemce_ulice="",zajemce_cp="",zajemce_mesto="",zajemce_PSC="",zajemce_jmeno="",zajemce_prijmeni="",zajemce_nation="",OR(zajemce_RC="",zajemce_RC="DD.MM.RRRR",zajemce_RC="vyplňte RČ bez lomítka"),zajemce_typ_doklad1="",zajemce_doklad1="",OR(zajemce_platnost1="",zajemce_platnost1="DD.MM.RRRR"),zajemce_subjektivita=""),"",IF(zajemce_subjektivita="","Právní subjektivita!! ","")&amp;IF(zajemce_jmeno="","Jméno!! ","")&amp;IF(zajemce_prijmeni="","Příjmení!! ","")&amp;IF(zajemce_ulice="","Ulice!! ","")&amp;IF(zajemce_cp="","Číslo popisné!! ","")&amp;IF(zajemce_mesto="","Město!! ","")&amp;IF(zajemce_PSC="","PSČ!! ","")&amp;IF(zajemce_nation="","Stát. příslušnost!! ","")&amp;IF(OR(zajemce_RC="",zajemce_RC="DD.MM.RRRR",zajemce_RC="vyplňte RČ bez lomítka"),"RČ/Datum narození!! ","")&amp;IF(zajemce_typ_doklad1="","Typ dokladu1!! ","")&amp;IF(zajemce_doklad1="","Číslo dokladu1!! ","")&amp;IF(OR(zajemce_platnost1="",zajemce_platnost1="DD.MM.RRRR"),"Exspirace dokladu1!! ","")&amp;IF(Registr_AnoNe="","Registr smluv!! ",""))))))</f>
        <v>Obchodní firma!! IČO!! Ulice!! Číslo popisné!! Město!! PSČ!! Zastoupená:( Jméno!! Příjmení!! )</v>
      </c>
      <c r="B36" s="222"/>
      <c r="C36" s="222"/>
      <c r="D36" s="222"/>
      <c r="E36" s="222"/>
      <c r="F36" s="222"/>
      <c r="G36" s="222"/>
      <c r="H36" s="222"/>
      <c r="I36" s="222"/>
    </row>
    <row r="37" spans="1:9">
      <c r="A37" s="221" t="s">
        <v>9</v>
      </c>
      <c r="B37" s="184" t="s">
        <v>511</v>
      </c>
      <c r="C37" s="121"/>
      <c r="D37" s="122"/>
      <c r="E37" s="174" t="s">
        <v>247</v>
      </c>
      <c r="F37" s="183" t="str">
        <f>IF(zajemce_subjektivita="","&lt;-- ZDE ZAČNĚTE",IF(AND(zajemce_subjektivita&lt;&gt;"",zajemce_required_fields=""),"OK: Povinná pole zájemce vyplněna","Povinná pole zájemce nejsou vyplněna"))</f>
        <v>Povinná pole zájemce nejsou vyplněna</v>
      </c>
    </row>
    <row r="38" spans="1:9" ht="14.5" customHeight="1">
      <c r="A38" s="1"/>
      <c r="B38" s="230" t="s">
        <v>140</v>
      </c>
      <c r="C38" s="246"/>
      <c r="D38" s="247"/>
      <c r="E38" s="247"/>
    </row>
    <row r="39" spans="1:9" ht="14.5" customHeight="1">
      <c r="B39" s="230" t="s">
        <v>253</v>
      </c>
      <c r="C39" s="247"/>
      <c r="D39" s="247"/>
      <c r="E39" s="247"/>
      <c r="F39" s="147" t="s">
        <v>508</v>
      </c>
      <c r="G39" s="109"/>
      <c r="H39" s="109"/>
      <c r="I39" s="109"/>
    </row>
    <row r="40" spans="1:9">
      <c r="A40" s="80"/>
      <c r="B40" s="231" t="s">
        <v>687</v>
      </c>
      <c r="C40" s="152"/>
      <c r="D40" s="152"/>
      <c r="E40" s="160"/>
      <c r="F40" s="230" t="s">
        <v>691</v>
      </c>
      <c r="G40" s="110" t="s">
        <v>133</v>
      </c>
      <c r="H40" s="111"/>
      <c r="I40" s="160"/>
    </row>
    <row r="41" spans="1:9">
      <c r="A41" s="80"/>
      <c r="B41" s="231" t="s">
        <v>686</v>
      </c>
      <c r="C41" s="152"/>
      <c r="D41" s="152"/>
      <c r="E41" s="160"/>
      <c r="F41" s="230" t="s">
        <v>692</v>
      </c>
      <c r="G41" s="110"/>
      <c r="H41" s="111"/>
      <c r="I41" s="160"/>
    </row>
    <row r="42" spans="1:9" ht="14.5" customHeight="1">
      <c r="A42" s="80"/>
      <c r="B42" s="146" t="s">
        <v>903</v>
      </c>
      <c r="C42" s="160"/>
      <c r="D42" s="149"/>
      <c r="E42" s="136"/>
      <c r="F42" s="109"/>
      <c r="G42" s="109"/>
      <c r="H42" s="109"/>
      <c r="I42" s="148"/>
    </row>
    <row r="43" spans="1:9">
      <c r="A43" s="80"/>
      <c r="B43" s="233" t="s">
        <v>693</v>
      </c>
      <c r="C43" s="82"/>
      <c r="D43" s="168"/>
      <c r="E43" s="161"/>
      <c r="F43" s="110" t="s">
        <v>743</v>
      </c>
      <c r="G43" s="110"/>
      <c r="H43" s="111"/>
      <c r="I43" s="160"/>
    </row>
    <row r="44" spans="1:9" ht="12">
      <c r="A44" s="80"/>
      <c r="B44" s="81" t="s">
        <v>904</v>
      </c>
      <c r="C44" s="160"/>
      <c r="D44" s="82" t="s">
        <v>731</v>
      </c>
      <c r="E44" s="116"/>
      <c r="F44" s="81" t="s">
        <v>742</v>
      </c>
      <c r="G44" s="160"/>
      <c r="H44" s="149" t="s">
        <v>731</v>
      </c>
      <c r="I44" s="136"/>
    </row>
    <row r="45" spans="1:9">
      <c r="A45" s="80"/>
      <c r="B45" s="233" t="s">
        <v>694</v>
      </c>
      <c r="C45" s="82"/>
      <c r="D45" s="169"/>
      <c r="E45" s="162"/>
      <c r="F45" s="110" t="s">
        <v>741</v>
      </c>
      <c r="G45" s="110"/>
      <c r="H45" s="111"/>
      <c r="I45" s="164"/>
    </row>
    <row r="46" spans="1:9" ht="14.5" customHeight="1">
      <c r="A46" s="80"/>
      <c r="B46" s="233" t="s">
        <v>695</v>
      </c>
      <c r="C46" s="82"/>
      <c r="D46" s="169"/>
      <c r="E46" s="161"/>
      <c r="F46" s="110" t="s">
        <v>740</v>
      </c>
      <c r="G46" s="110"/>
      <c r="H46" s="111"/>
      <c r="I46" s="161"/>
    </row>
    <row r="47" spans="1:9" ht="14.5" customHeight="1">
      <c r="A47" s="80"/>
      <c r="B47" s="173" t="s">
        <v>696</v>
      </c>
      <c r="C47" s="170"/>
      <c r="D47" s="152"/>
      <c r="E47" s="160"/>
      <c r="F47" s="109" t="s">
        <v>512</v>
      </c>
      <c r="G47" s="109"/>
      <c r="H47" s="109"/>
      <c r="I47" s="160"/>
    </row>
    <row r="48" spans="1:9" ht="14.5" customHeight="1">
      <c r="A48" s="80"/>
      <c r="B48" s="81" t="s">
        <v>697</v>
      </c>
      <c r="C48" s="171"/>
      <c r="D48" s="153"/>
      <c r="E48" s="160"/>
      <c r="F48" s="109" t="s">
        <v>793</v>
      </c>
      <c r="G48" s="110"/>
      <c r="H48" s="111"/>
      <c r="I48" s="163"/>
    </row>
    <row r="49" spans="1:9" ht="14.5" customHeight="1">
      <c r="A49" s="80"/>
      <c r="B49" s="109" t="s">
        <v>701</v>
      </c>
      <c r="C49" s="170"/>
      <c r="D49" s="153"/>
      <c r="E49" s="163"/>
      <c r="F49" s="109" t="s">
        <v>732</v>
      </c>
      <c r="G49" s="110"/>
      <c r="H49" s="111"/>
      <c r="I49" s="163"/>
    </row>
    <row r="50" spans="1:9" ht="14.5" customHeight="1">
      <c r="A50" s="80"/>
      <c r="B50" s="109" t="s">
        <v>702</v>
      </c>
      <c r="C50" s="153"/>
      <c r="D50" s="153"/>
      <c r="E50" s="160"/>
      <c r="F50" s="109" t="s">
        <v>733</v>
      </c>
      <c r="G50" s="109"/>
      <c r="H50" s="109"/>
      <c r="I50" s="166"/>
    </row>
    <row r="51" spans="1:9" ht="14.5" customHeight="1">
      <c r="A51" s="80"/>
      <c r="B51" s="109" t="s">
        <v>703</v>
      </c>
      <c r="C51" s="153"/>
      <c r="D51" s="153"/>
      <c r="E51" s="159"/>
      <c r="F51" s="109" t="s">
        <v>734</v>
      </c>
      <c r="G51" s="109"/>
      <c r="H51" s="109"/>
      <c r="I51" s="159"/>
    </row>
    <row r="52" spans="1:9" ht="14.5" customHeight="1">
      <c r="A52" s="80"/>
      <c r="B52" s="109" t="s">
        <v>698</v>
      </c>
      <c r="C52" s="153"/>
      <c r="D52" s="153"/>
      <c r="E52" s="165"/>
      <c r="F52" s="109" t="s">
        <v>626</v>
      </c>
      <c r="G52" s="109"/>
      <c r="H52" s="109"/>
      <c r="I52" s="165"/>
    </row>
    <row r="53" spans="1:9" ht="14.5" customHeight="1">
      <c r="A53" s="80"/>
      <c r="B53" s="109" t="s">
        <v>699</v>
      </c>
      <c r="C53" s="153"/>
      <c r="D53" s="153"/>
      <c r="E53" s="136"/>
      <c r="F53" s="109" t="s">
        <v>252</v>
      </c>
      <c r="G53" s="109"/>
      <c r="H53" s="109"/>
      <c r="I53" s="167"/>
    </row>
    <row r="54" spans="1:9" ht="14.5" customHeight="1">
      <c r="A54" s="80"/>
      <c r="B54" s="109" t="s">
        <v>700</v>
      </c>
      <c r="C54" s="153"/>
      <c r="D54" s="153"/>
      <c r="E54" s="159"/>
      <c r="F54" s="109" t="s">
        <v>645</v>
      </c>
      <c r="G54" s="109"/>
      <c r="H54" s="109"/>
      <c r="I54" s="159"/>
    </row>
    <row r="55" spans="1:9" ht="14.5" customHeight="1">
      <c r="A55" s="80"/>
      <c r="B55" s="105"/>
      <c r="C55" s="105"/>
      <c r="D55" s="105"/>
      <c r="E55" s="114"/>
      <c r="F55" s="107"/>
      <c r="G55" s="107"/>
      <c r="H55" s="107"/>
    </row>
    <row r="56" spans="1:9" ht="14.5" customHeight="1">
      <c r="A56" s="80"/>
      <c r="B56" s="113" t="s">
        <v>513</v>
      </c>
      <c r="D56" s="93"/>
      <c r="F56" s="119" t="s">
        <v>130</v>
      </c>
      <c r="G56" s="87"/>
      <c r="H56" s="107"/>
    </row>
    <row r="57" spans="1:9" ht="14.5" customHeight="1">
      <c r="A57" s="80"/>
      <c r="B57" s="113"/>
      <c r="D57" s="93"/>
      <c r="F57" s="144"/>
      <c r="G57" s="87"/>
      <c r="H57" s="107"/>
    </row>
    <row r="58" spans="1:9" ht="14.5" customHeight="1">
      <c r="A58" s="80"/>
      <c r="B58" s="178" t="str">
        <f>IF(AND(F37="OK: Povinná pole zájemce vyplněna",F21="OK: Povinná pole účastníka vyplněna"),"Všechna povinná pole formuláře jsou vyplněna","Nejsou vyplněna všechna povinná pole formuláře")</f>
        <v>Nejsou vyplněna všechna povinná pole formuláře</v>
      </c>
      <c r="C58" s="105"/>
      <c r="D58" s="105"/>
      <c r="E58" s="114"/>
      <c r="F58" s="107"/>
      <c r="G58" s="107"/>
      <c r="H58" s="107"/>
    </row>
    <row r="59" spans="1:9" ht="14.5" customHeight="1">
      <c r="A59" s="80"/>
      <c r="B59" s="115"/>
      <c r="C59" s="105"/>
      <c r="D59" s="105"/>
      <c r="E59" s="114"/>
      <c r="F59" s="107"/>
      <c r="G59" s="107"/>
      <c r="H59" s="107"/>
    </row>
    <row r="60" spans="1:9" ht="120.75" customHeight="1">
      <c r="A60" s="200" t="s">
        <v>673</v>
      </c>
      <c r="B60" s="140"/>
      <c r="C60" s="141"/>
      <c r="D60" s="141"/>
      <c r="E60" s="142"/>
      <c r="F60" s="143"/>
      <c r="G60" s="143"/>
      <c r="H60" s="143"/>
      <c r="I60" s="7"/>
    </row>
    <row r="61" spans="1:9" ht="44">
      <c r="A61" s="201" t="s">
        <v>674</v>
      </c>
    </row>
    <row r="62" spans="1:9" ht="409.6" customHeight="1">
      <c r="A62" s="1"/>
      <c r="B62" s="248"/>
      <c r="C62" s="250"/>
      <c r="D62" s="250"/>
      <c r="E62" s="250"/>
      <c r="F62" s="248"/>
      <c r="G62" s="249"/>
      <c r="H62" s="249"/>
      <c r="I62" s="249"/>
    </row>
    <row r="63" spans="1:9" ht="11.5" customHeight="1">
      <c r="A63" s="14"/>
      <c r="B63" s="26"/>
      <c r="C63" s="26"/>
      <c r="D63" s="26"/>
      <c r="E63" s="26"/>
      <c r="F63" s="8"/>
      <c r="G63" s="9"/>
      <c r="H63" s="9"/>
      <c r="I63" s="9"/>
    </row>
    <row r="64" spans="1:9">
      <c r="B64" s="26"/>
      <c r="C64" s="26"/>
      <c r="D64" s="26"/>
      <c r="E64" s="26"/>
      <c r="F64" s="9"/>
      <c r="G64" s="9"/>
      <c r="H64" s="9"/>
      <c r="I64" s="9"/>
    </row>
    <row r="65" spans="1:9">
      <c r="B65" s="26"/>
      <c r="C65" s="26"/>
      <c r="D65" s="26"/>
      <c r="E65" s="26"/>
      <c r="F65" s="9"/>
      <c r="G65" s="9"/>
      <c r="H65" s="9"/>
      <c r="I65" s="9"/>
    </row>
    <row r="66" spans="1:9">
      <c r="B66" s="26"/>
      <c r="C66" s="26"/>
      <c r="D66" s="26"/>
      <c r="E66" s="26"/>
      <c r="F66" s="9"/>
      <c r="G66" s="9"/>
      <c r="H66" s="9"/>
      <c r="I66" s="9"/>
    </row>
    <row r="67" spans="1:9">
      <c r="B67" s="26"/>
      <c r="C67" s="26"/>
      <c r="D67" s="26"/>
      <c r="E67" s="26"/>
      <c r="F67" s="9"/>
      <c r="G67" s="9"/>
      <c r="H67" s="9"/>
      <c r="I67" s="9"/>
    </row>
    <row r="68" spans="1:9">
      <c r="B68" s="26"/>
      <c r="C68" s="26"/>
      <c r="D68" s="26"/>
      <c r="E68" s="26"/>
      <c r="F68" s="9"/>
      <c r="G68" s="9"/>
      <c r="H68" s="9"/>
      <c r="I68" s="9"/>
    </row>
    <row r="69" spans="1:9">
      <c r="B69" s="26"/>
      <c r="C69" s="26"/>
      <c r="D69" s="26"/>
      <c r="E69" s="26"/>
      <c r="F69" s="9"/>
      <c r="G69" s="9"/>
      <c r="H69" s="9"/>
      <c r="I69" s="9"/>
    </row>
    <row r="70" spans="1:9" ht="14.5" customHeight="1">
      <c r="B70" s="26"/>
      <c r="C70" s="26"/>
      <c r="D70" s="26"/>
      <c r="E70" s="26"/>
      <c r="F70" s="9"/>
      <c r="G70" s="9"/>
      <c r="H70" s="9"/>
      <c r="I70" s="9"/>
    </row>
    <row r="71" spans="1:9">
      <c r="B71" s="26"/>
      <c r="C71" s="26"/>
      <c r="D71" s="26"/>
      <c r="E71" s="26"/>
      <c r="F71" s="9"/>
      <c r="G71" s="9"/>
      <c r="H71" s="9"/>
      <c r="I71" s="9"/>
    </row>
    <row r="72" spans="1:9">
      <c r="B72" s="26"/>
      <c r="C72" s="26"/>
      <c r="D72" s="26"/>
      <c r="E72" s="26"/>
      <c r="F72" s="9"/>
      <c r="G72" s="9"/>
      <c r="H72" s="9"/>
      <c r="I72" s="9"/>
    </row>
    <row r="73" spans="1:9">
      <c r="B73" s="26"/>
      <c r="C73" s="26"/>
      <c r="D73" s="26"/>
      <c r="E73" s="26"/>
      <c r="F73" s="9"/>
      <c r="G73" s="9"/>
      <c r="H73" s="9"/>
      <c r="I73" s="9"/>
    </row>
    <row r="74" spans="1:9">
      <c r="B74" s="26"/>
      <c r="C74" s="26"/>
      <c r="D74" s="26"/>
      <c r="E74" s="26"/>
      <c r="F74" s="9"/>
      <c r="G74" s="9"/>
      <c r="H74" s="9"/>
      <c r="I74" s="9"/>
    </row>
    <row r="75" spans="1:9">
      <c r="B75" s="26"/>
      <c r="C75" s="26"/>
      <c r="D75" s="26"/>
      <c r="E75" s="26"/>
      <c r="F75" s="9"/>
      <c r="G75" s="9"/>
      <c r="H75" s="9"/>
      <c r="I75" s="9"/>
    </row>
    <row r="76" spans="1:9">
      <c r="B76" s="26"/>
      <c r="C76" s="26"/>
      <c r="D76" s="26"/>
      <c r="E76" s="26"/>
      <c r="F76" s="9"/>
      <c r="G76" s="9"/>
      <c r="H76" s="9"/>
      <c r="I76" s="9"/>
    </row>
    <row r="77" spans="1:9">
      <c r="B77" s="26"/>
      <c r="C77" s="26"/>
      <c r="D77" s="26"/>
      <c r="E77" s="26"/>
      <c r="F77" s="9"/>
      <c r="G77" s="9"/>
      <c r="H77" s="9"/>
      <c r="I77" s="9"/>
    </row>
    <row r="78" spans="1:9">
      <c r="B78" s="26"/>
      <c r="C78" s="26"/>
      <c r="D78" s="26"/>
      <c r="E78" s="26"/>
      <c r="F78" s="9"/>
      <c r="G78" s="9"/>
      <c r="H78" s="9"/>
      <c r="I78" s="9"/>
    </row>
    <row r="79" spans="1:9">
      <c r="A79" s="234"/>
      <c r="B79" s="235"/>
      <c r="C79" s="235"/>
      <c r="D79" s="235"/>
      <c r="E79" s="235"/>
      <c r="F79" s="236"/>
      <c r="G79" s="236"/>
      <c r="H79" s="236"/>
      <c r="I79" s="236"/>
    </row>
    <row r="80" spans="1:9">
      <c r="A80" s="203" t="s">
        <v>681</v>
      </c>
      <c r="B80" s="26"/>
      <c r="C80" s="26"/>
      <c r="D80" s="26"/>
      <c r="E80" s="26"/>
      <c r="F80" s="9"/>
      <c r="G80" s="9"/>
      <c r="H80" s="9"/>
      <c r="I80" s="9"/>
    </row>
    <row r="81" spans="1:9">
      <c r="A81" s="203" t="s">
        <v>675</v>
      </c>
      <c r="B81" s="26"/>
      <c r="C81" s="26"/>
      <c r="D81" s="26"/>
      <c r="E81" s="26"/>
      <c r="F81" s="9"/>
      <c r="G81" s="9"/>
      <c r="H81" s="9"/>
      <c r="I81" s="9"/>
    </row>
    <row r="82" spans="1:9">
      <c r="A82" s="203" t="s">
        <v>676</v>
      </c>
      <c r="B82" s="26"/>
      <c r="C82" s="26"/>
      <c r="D82" s="26"/>
      <c r="E82" s="26"/>
      <c r="F82" s="9"/>
      <c r="G82" s="9"/>
      <c r="H82" s="9"/>
      <c r="I82" s="9"/>
    </row>
    <row r="83" spans="1:9">
      <c r="A83" s="203" t="s">
        <v>683</v>
      </c>
      <c r="B83" s="26"/>
      <c r="C83" s="26"/>
      <c r="D83" s="26"/>
      <c r="E83" s="26"/>
      <c r="F83" s="9"/>
      <c r="G83" s="9"/>
      <c r="H83" s="9"/>
      <c r="I83" s="9"/>
    </row>
    <row r="84" spans="1:9" ht="9.65" customHeight="1">
      <c r="A84" s="203" t="s">
        <v>684</v>
      </c>
      <c r="B84" s="26"/>
      <c r="C84" s="26"/>
      <c r="D84" s="26"/>
      <c r="E84" s="26"/>
      <c r="F84" s="9"/>
      <c r="G84" s="9"/>
      <c r="H84" s="9"/>
      <c r="I84" s="9"/>
    </row>
    <row r="85" spans="1:9">
      <c r="A85" s="203" t="s">
        <v>677</v>
      </c>
      <c r="B85" s="26"/>
      <c r="C85" s="26"/>
      <c r="D85" s="26"/>
      <c r="E85" s="26"/>
      <c r="F85" s="9"/>
      <c r="G85" s="9"/>
      <c r="H85" s="9"/>
      <c r="I85" s="9"/>
    </row>
    <row r="86" spans="1:9">
      <c r="A86" s="203" t="s">
        <v>678</v>
      </c>
      <c r="B86" s="26"/>
      <c r="C86" s="26"/>
      <c r="D86" s="26"/>
      <c r="E86" s="26"/>
      <c r="F86" s="9"/>
      <c r="G86" s="9"/>
      <c r="H86" s="9"/>
      <c r="I86" s="9"/>
    </row>
    <row r="87" spans="1:9">
      <c r="A87" s="203" t="s">
        <v>679</v>
      </c>
      <c r="B87" s="26"/>
      <c r="C87" s="26"/>
      <c r="D87" s="26"/>
      <c r="E87" s="26"/>
      <c r="F87" s="9"/>
      <c r="G87" s="9"/>
      <c r="H87" s="9"/>
      <c r="I87" s="9"/>
    </row>
    <row r="88" spans="1:9">
      <c r="A88" s="203" t="s">
        <v>680</v>
      </c>
      <c r="B88" s="26"/>
      <c r="C88" s="26"/>
      <c r="D88" s="26"/>
      <c r="E88" s="26"/>
      <c r="F88" s="9"/>
      <c r="G88" s="9"/>
      <c r="H88" s="9"/>
      <c r="I88" s="9"/>
    </row>
    <row r="89" spans="1:9">
      <c r="B89" s="26"/>
      <c r="C89" s="26"/>
      <c r="D89" s="26"/>
      <c r="E89" s="26"/>
      <c r="F89" s="9"/>
      <c r="G89" s="9"/>
      <c r="H89" s="9"/>
      <c r="I89" s="9"/>
    </row>
    <row r="90" spans="1:9">
      <c r="A90" s="155"/>
      <c r="B90" s="26"/>
      <c r="C90" s="26"/>
      <c r="D90" s="26"/>
      <c r="E90" s="26"/>
      <c r="F90" s="9"/>
      <c r="G90" s="9"/>
      <c r="H90" s="9"/>
      <c r="I90" s="9"/>
    </row>
    <row r="91" spans="1:9">
      <c r="A91" s="156"/>
      <c r="B91" s="26"/>
      <c r="C91" s="26"/>
      <c r="D91" s="26"/>
      <c r="E91" s="26"/>
      <c r="F91" s="9"/>
      <c r="G91" s="9"/>
      <c r="H91" s="9"/>
      <c r="I91" s="9"/>
    </row>
    <row r="92" spans="1:9">
      <c r="A92" s="186" t="b">
        <v>1</v>
      </c>
      <c r="B92" s="26"/>
      <c r="C92" s="26"/>
      <c r="D92" s="26"/>
      <c r="E92" s="26"/>
      <c r="F92" s="9"/>
      <c r="G92" s="9"/>
      <c r="H92" s="9"/>
      <c r="I92" s="9"/>
    </row>
    <row r="93" spans="1:9">
      <c r="A93" s="186" t="b">
        <v>1</v>
      </c>
      <c r="B93" s="26"/>
      <c r="C93" s="26"/>
      <c r="D93" s="26"/>
      <c r="E93" s="26"/>
      <c r="F93" s="9"/>
      <c r="G93" s="9"/>
      <c r="H93" s="9"/>
      <c r="I93" s="9"/>
    </row>
    <row r="94" spans="1:9">
      <c r="A94" s="185" t="b">
        <v>1</v>
      </c>
      <c r="B94" s="26"/>
      <c r="C94" s="26"/>
      <c r="D94" s="26"/>
      <c r="E94" s="26"/>
      <c r="F94" s="9"/>
      <c r="G94" s="9"/>
      <c r="H94" s="9"/>
      <c r="I94" s="9"/>
    </row>
    <row r="95" spans="1:9">
      <c r="A95" s="185" t="b">
        <v>0</v>
      </c>
      <c r="B95" s="26"/>
      <c r="C95" s="26"/>
      <c r="D95" s="26"/>
      <c r="E95" s="26"/>
      <c r="F95" s="9"/>
      <c r="G95" s="9"/>
      <c r="H95" s="9"/>
      <c r="I95" s="9"/>
    </row>
    <row r="96" spans="1:9">
      <c r="A96" s="185" t="b">
        <v>0</v>
      </c>
      <c r="B96" s="26"/>
      <c r="C96" s="26"/>
      <c r="D96" s="26"/>
      <c r="E96" s="26"/>
      <c r="F96" s="9"/>
      <c r="G96" s="9"/>
      <c r="H96" s="9"/>
      <c r="I96" s="9"/>
    </row>
    <row r="97" spans="1:9">
      <c r="A97" s="185" t="b">
        <v>0</v>
      </c>
      <c r="B97" s="26"/>
      <c r="C97" s="26"/>
      <c r="D97" s="26"/>
      <c r="E97" s="26"/>
      <c r="F97" s="9"/>
      <c r="G97" s="9"/>
      <c r="H97" s="9"/>
      <c r="I97" s="9"/>
    </row>
    <row r="98" spans="1:9">
      <c r="A98" s="185" t="b">
        <v>0</v>
      </c>
      <c r="B98" s="26"/>
      <c r="C98" s="26"/>
      <c r="D98" s="26"/>
      <c r="E98" s="26"/>
      <c r="F98" s="9"/>
      <c r="G98" s="9"/>
      <c r="H98" s="9"/>
      <c r="I98" s="9"/>
    </row>
    <row r="99" spans="1:9">
      <c r="A99" s="150"/>
      <c r="B99" s="26"/>
      <c r="C99" s="26"/>
      <c r="D99" s="26"/>
      <c r="E99" s="26"/>
      <c r="F99" s="9"/>
      <c r="G99" s="9"/>
      <c r="H99" s="9"/>
      <c r="I99" s="9"/>
    </row>
    <row r="100" spans="1:9">
      <c r="A100" s="150"/>
      <c r="B100" s="26"/>
      <c r="C100" s="26"/>
      <c r="D100" s="26"/>
      <c r="E100" s="26"/>
      <c r="F100" s="9"/>
      <c r="G100" s="9"/>
      <c r="H100" s="9"/>
      <c r="I100" s="9"/>
    </row>
    <row r="101" spans="1:9">
      <c r="A101" s="150"/>
      <c r="B101" s="26"/>
      <c r="C101" s="26"/>
      <c r="D101" s="26"/>
      <c r="E101" s="26"/>
      <c r="F101" s="9"/>
      <c r="G101" s="9"/>
      <c r="H101" s="9"/>
      <c r="I101" s="9"/>
    </row>
    <row r="102" spans="1:9">
      <c r="A102" s="150"/>
      <c r="B102" s="26"/>
      <c r="C102" s="26"/>
      <c r="D102" s="26"/>
      <c r="E102" s="26"/>
      <c r="F102" s="9"/>
      <c r="G102" s="9"/>
      <c r="H102" s="9"/>
      <c r="I102" s="9"/>
    </row>
    <row r="103" spans="1:9">
      <c r="A103" s="150"/>
      <c r="B103" s="26"/>
      <c r="C103" s="26"/>
      <c r="D103" s="26"/>
      <c r="E103" s="26"/>
      <c r="F103" s="9"/>
      <c r="G103" s="9"/>
      <c r="H103" s="9"/>
      <c r="I103" s="9"/>
    </row>
    <row r="104" spans="1:9">
      <c r="A104" s="150"/>
      <c r="B104" s="26"/>
      <c r="C104" s="26"/>
      <c r="D104" s="26"/>
      <c r="E104" s="26"/>
      <c r="F104" s="9"/>
      <c r="G104" s="9"/>
      <c r="H104" s="9"/>
      <c r="I104" s="9"/>
    </row>
    <row r="105" spans="1:9">
      <c r="A105" s="150"/>
      <c r="B105" s="26"/>
      <c r="C105" s="26"/>
      <c r="D105" s="26"/>
      <c r="E105" s="26"/>
      <c r="F105" s="9"/>
      <c r="G105" s="9"/>
      <c r="H105" s="9"/>
      <c r="I105" s="9"/>
    </row>
    <row r="106" spans="1:9">
      <c r="A106" s="150"/>
      <c r="B106" s="10"/>
      <c r="C106" s="10"/>
      <c r="D106" s="10"/>
      <c r="E106" s="10"/>
      <c r="F106" s="9"/>
      <c r="G106" s="9"/>
      <c r="H106" s="9"/>
      <c r="I106" s="9"/>
    </row>
    <row r="107" spans="1:9">
      <c r="A107" s="150" t="s">
        <v>912</v>
      </c>
      <c r="B107" s="10"/>
      <c r="C107" s="10"/>
      <c r="D107" s="10"/>
      <c r="E107" s="10"/>
      <c r="F107" s="9"/>
      <c r="G107" s="9"/>
      <c r="H107" s="9"/>
      <c r="I107" s="9"/>
    </row>
    <row r="108" spans="1:9">
      <c r="A108" s="150"/>
      <c r="B108" s="10"/>
      <c r="C108" s="10"/>
      <c r="D108" s="10"/>
      <c r="E108" s="10"/>
      <c r="F108" s="9"/>
      <c r="G108" s="9"/>
      <c r="H108" s="9"/>
      <c r="I108" s="9"/>
    </row>
    <row r="109" spans="1:9">
      <c r="A109" s="150"/>
      <c r="B109" s="10"/>
      <c r="C109" s="10"/>
      <c r="D109" s="10"/>
      <c r="E109" s="10"/>
      <c r="F109" s="9"/>
      <c r="G109" s="9"/>
      <c r="H109" s="9"/>
      <c r="I109" s="9"/>
    </row>
    <row r="110" spans="1:9">
      <c r="A110" s="150"/>
      <c r="B110" s="10"/>
      <c r="C110" s="10"/>
      <c r="D110" s="10"/>
      <c r="E110" s="10"/>
      <c r="F110" s="9"/>
      <c r="G110" s="9"/>
      <c r="H110" s="9"/>
      <c r="I110" s="9"/>
    </row>
    <row r="111" spans="1:9">
      <c r="A111" s="13"/>
      <c r="B111" s="145"/>
      <c r="C111" s="145"/>
      <c r="D111" s="145"/>
      <c r="E111" s="145"/>
      <c r="F111" s="27"/>
      <c r="G111" s="27"/>
      <c r="H111" s="27"/>
      <c r="I111" s="27"/>
    </row>
    <row r="112" spans="1:9">
      <c r="A112" s="204" t="s">
        <v>10</v>
      </c>
      <c r="B112" s="10"/>
      <c r="C112" s="10"/>
      <c r="D112" s="10"/>
      <c r="E112" s="10"/>
      <c r="F112" s="9"/>
      <c r="G112" s="9"/>
      <c r="H112" s="9"/>
      <c r="I112" s="9"/>
    </row>
    <row r="113" spans="1:9" s="66" customFormat="1" ht="11">
      <c r="A113" s="203" t="s">
        <v>11</v>
      </c>
      <c r="B113" s="65"/>
      <c r="C113" s="65"/>
      <c r="D113" s="65"/>
      <c r="E113" s="65"/>
    </row>
    <row r="114" spans="1:9" ht="11.5" customHeight="1">
      <c r="B114" s="26"/>
      <c r="C114" s="26"/>
      <c r="D114" s="26"/>
      <c r="E114" s="26"/>
      <c r="F114" s="26"/>
      <c r="G114" s="26"/>
      <c r="H114" s="26"/>
      <c r="I114" s="26"/>
    </row>
    <row r="115" spans="1:9">
      <c r="A115" s="1"/>
      <c r="B115" s="26"/>
      <c r="C115" s="26"/>
      <c r="D115" s="26"/>
      <c r="E115" s="26"/>
      <c r="F115" s="26"/>
      <c r="G115" s="26"/>
      <c r="H115" s="26"/>
      <c r="I115" s="26"/>
    </row>
    <row r="116" spans="1:9">
      <c r="B116" s="26"/>
      <c r="C116" s="26"/>
      <c r="D116" s="26"/>
      <c r="E116" s="26"/>
      <c r="F116" s="26"/>
      <c r="G116" s="26"/>
      <c r="H116" s="26"/>
      <c r="I116" s="26"/>
    </row>
    <row r="117" spans="1:9">
      <c r="B117" s="26"/>
      <c r="C117" s="26"/>
      <c r="D117" s="26"/>
      <c r="E117" s="26"/>
      <c r="F117" s="26"/>
      <c r="G117" s="26"/>
      <c r="H117" s="26"/>
      <c r="I117" s="26"/>
    </row>
    <row r="118" spans="1:9">
      <c r="B118" s="26"/>
      <c r="C118" s="26"/>
      <c r="D118" s="26"/>
      <c r="E118" s="26"/>
      <c r="F118" s="26"/>
      <c r="G118" s="26"/>
      <c r="H118" s="26"/>
      <c r="I118" s="26"/>
    </row>
    <row r="119" spans="1:9">
      <c r="B119" s="26"/>
      <c r="C119" s="26"/>
      <c r="D119" s="26"/>
      <c r="E119" s="26"/>
      <c r="F119" s="26"/>
      <c r="G119" s="26"/>
      <c r="H119" s="26"/>
      <c r="I119" s="26"/>
    </row>
    <row r="120" spans="1:9">
      <c r="B120" s="26"/>
      <c r="C120" s="26"/>
      <c r="D120" s="26"/>
      <c r="E120" s="26"/>
      <c r="F120" s="26"/>
      <c r="G120" s="26"/>
      <c r="H120" s="26"/>
      <c r="I120" s="26"/>
    </row>
    <row r="121" spans="1:9">
      <c r="B121" s="26"/>
      <c r="C121" s="26"/>
      <c r="D121" s="26"/>
      <c r="E121" s="26"/>
      <c r="F121" s="26"/>
      <c r="G121" s="26"/>
      <c r="H121" s="26"/>
      <c r="I121" s="26"/>
    </row>
    <row r="122" spans="1:9">
      <c r="B122" s="26"/>
      <c r="C122" s="26"/>
      <c r="D122" s="26"/>
      <c r="E122" s="26"/>
      <c r="F122" s="26"/>
      <c r="G122" s="26"/>
      <c r="H122" s="26"/>
      <c r="I122" s="26"/>
    </row>
    <row r="123" spans="1:9">
      <c r="B123" s="26"/>
      <c r="C123" s="26"/>
      <c r="D123" s="26"/>
      <c r="E123" s="26"/>
      <c r="F123" s="26"/>
      <c r="G123" s="26"/>
      <c r="H123" s="26"/>
      <c r="I123" s="26"/>
    </row>
    <row r="124" spans="1:9">
      <c r="B124" s="26"/>
      <c r="C124" s="26"/>
      <c r="D124" s="26"/>
      <c r="E124" s="26"/>
      <c r="F124" s="26"/>
      <c r="G124" s="26"/>
      <c r="H124" s="26"/>
      <c r="I124" s="26"/>
    </row>
    <row r="125" spans="1:9">
      <c r="B125" s="26"/>
      <c r="C125" s="26"/>
      <c r="D125" s="26"/>
      <c r="E125" s="26"/>
      <c r="F125" s="26"/>
      <c r="G125" s="26"/>
      <c r="H125" s="26"/>
      <c r="I125" s="26"/>
    </row>
    <row r="126" spans="1:9">
      <c r="B126" s="26"/>
      <c r="C126" s="26"/>
      <c r="D126" s="26"/>
      <c r="E126" s="26"/>
      <c r="F126" s="26"/>
      <c r="G126" s="26"/>
      <c r="H126" s="26"/>
      <c r="I126" s="26"/>
    </row>
    <row r="127" spans="1:9">
      <c r="B127" s="26"/>
      <c r="C127" s="26"/>
      <c r="D127" s="26"/>
      <c r="E127" s="26"/>
      <c r="F127" s="26"/>
      <c r="G127" s="26"/>
      <c r="H127" s="26"/>
      <c r="I127" s="26"/>
    </row>
    <row r="128" spans="1:9">
      <c r="B128" s="26"/>
      <c r="C128" s="26"/>
      <c r="D128" s="26"/>
      <c r="E128" s="26"/>
      <c r="F128" s="26"/>
      <c r="G128" s="26"/>
      <c r="H128" s="26"/>
      <c r="I128" s="26"/>
    </row>
    <row r="129" spans="1:9">
      <c r="B129" s="26"/>
      <c r="C129" s="26"/>
      <c r="D129" s="26"/>
      <c r="E129" s="26"/>
      <c r="F129" s="26"/>
      <c r="G129" s="26"/>
      <c r="H129" s="26"/>
      <c r="I129" s="26"/>
    </row>
    <row r="130" spans="1:9">
      <c r="B130" s="26"/>
      <c r="C130" s="26"/>
      <c r="D130" s="26"/>
      <c r="E130" s="26"/>
      <c r="F130" s="26"/>
      <c r="G130" s="26"/>
      <c r="H130" s="26"/>
      <c r="I130" s="26"/>
    </row>
    <row r="131" spans="1:9">
      <c r="B131" s="26"/>
      <c r="C131" s="26"/>
      <c r="D131" s="26"/>
      <c r="E131" s="26"/>
      <c r="F131" s="26"/>
      <c r="G131" s="26"/>
      <c r="H131" s="26"/>
      <c r="I131" s="26"/>
    </row>
    <row r="132" spans="1:9" ht="12" thickBot="1">
      <c r="B132" s="26"/>
      <c r="C132" s="26"/>
      <c r="D132" s="26"/>
      <c r="E132" s="26"/>
      <c r="F132" s="26"/>
      <c r="G132" s="26"/>
      <c r="H132" s="26"/>
      <c r="I132" s="26"/>
    </row>
    <row r="133" spans="1:9" ht="14.5" customHeight="1">
      <c r="A133" s="191" t="s">
        <v>778</v>
      </c>
      <c r="B133" s="244"/>
      <c r="C133" s="244"/>
      <c r="D133" s="244"/>
      <c r="E133" s="244"/>
      <c r="F133" s="189"/>
      <c r="G133" s="190" t="s">
        <v>808</v>
      </c>
      <c r="H133" s="190"/>
      <c r="I133" s="190"/>
    </row>
    <row r="134" spans="1:9">
      <c r="A134" s="151" t="s">
        <v>682</v>
      </c>
      <c r="B134" s="245"/>
      <c r="C134" s="245"/>
      <c r="D134" s="245"/>
      <c r="E134" s="245"/>
      <c r="G134" s="177" t="str">
        <f>"KÓD: "&amp;IF(OR(zajemce_subjektivita="Fyzická osoba podnikatel",zajemce_subjektivita="Právnická osoba"),LEFT(zajemce_firma,1)&amp;LEFT(zajemce_IC,1)&amp;LEFT(zajemceZAS_jmeno,1)&amp;LEFT(zajemceZAS_prijmeni,1)&amp;LEFT(zajemceZAS_ulice,1)&amp;LEFT(zajemce_cp,1)&amp;LEFT(zajemceZAS_cp,1)&amp;LEFT(zajemceZAS_mesto,1)&amp;LEFT(zajemceZAS_PSC,1)&amp;LEFT(zajemceZAS_nation,1)&amp;LEFT(zajemceZAS_RC,1)&amp;LEFT(zajemceZAS_typ_doklad1,1)&amp;LEFT(zajemceZAS_doklad1,1)&amp;LEFT(zajemceZAS_platnost1,1)&amp;"-"&amp;MID(TelCislo1_1,9,1)&amp;MID(TelCislo1_1,8,1)&amp;MID(TelCislo1_1,7,1)&amp;MID(TelCislo1_1,6,1)&amp;MID(TelCislo1_1,5,1)&amp;MID(TelCislo1_1,4,1)&amp;MID(TelCislo1_1,3,1)&amp;MID(TelCislo1_1,2,1)&amp;MID(TelCislo1_1,1,1),RIGHT(zajemce_jmeno,1)&amp;RIGHT(zajemce_prijmeni,1)&amp;RIGHT(zajemce_nation,1)&amp;RIGHT(zajemce_RC,1)&amp;RIGHT(zajemce_typ_doklad1,1)&amp;RIGHT(zajemce_doklad1,1)&amp;RIGHT(zajemce_platnost1,1)&amp;"-"&amp;MID(TelCislo1_1,9,1)&amp;MID(TelCislo1_1,8,1)&amp;MID(TelCislo1_1,7,1)&amp;MID(TelCislo1_1,6,1)&amp;MID(TelCislo1_1,5,1)&amp;MID(TelCislo1_1,4,1)&amp;MID(TelCislo1_1,3,1)&amp;MID(TelCislo1_1,2,1)&amp;MID(TelCislo1_1,1,1))</f>
        <v>KÓD: -</v>
      </c>
    </row>
    <row r="135" spans="1:9" ht="14.5" customHeight="1">
      <c r="A135" s="1"/>
    </row>
    <row r="136" spans="1:9" ht="11.5" customHeight="1">
      <c r="A136" s="1"/>
    </row>
    <row r="138" spans="1:9" ht="9" customHeight="1"/>
    <row r="139" spans="1:9">
      <c r="A139" s="64"/>
      <c r="B139" s="64"/>
      <c r="C139" s="64"/>
      <c r="D139" s="64"/>
      <c r="E139" s="64"/>
      <c r="F139" s="64"/>
      <c r="G139" s="64"/>
      <c r="H139" s="64"/>
      <c r="I139" s="64"/>
    </row>
    <row r="140" spans="1:9">
      <c r="A140" s="64"/>
      <c r="B140" s="64"/>
      <c r="C140" s="64"/>
      <c r="D140" s="64"/>
      <c r="E140" s="64"/>
      <c r="F140" s="64"/>
      <c r="G140" s="64"/>
      <c r="H140" s="64"/>
      <c r="I140" s="64"/>
    </row>
  </sheetData>
  <sheetProtection algorithmName="SHA-512" hashValue="Up/a0Y6E75c7ZTNjW/QaMILLSjYZWUCjbOwBguIhmQgJgO5mtYKkUZWLNLkK+P2fdlxCckRmkNprnYW1Ta8arg==" saltValue="Cnj0rYE+rbJvCZ+jOgK9eA==" spinCount="100000" sheet="1" objects="1" scenarios="1"/>
  <dataConsolidate/>
  <mergeCells count="5">
    <mergeCell ref="B133:E134"/>
    <mergeCell ref="C38:E39"/>
    <mergeCell ref="F62:I62"/>
    <mergeCell ref="B62:E62"/>
    <mergeCell ref="C22:E23"/>
  </mergeCells>
  <conditionalFormatting sqref="B58">
    <cfRule type="containsText" dxfId="77" priority="44" operator="containsText" text="Nejsou vyplněna všechna povinná pole formuláře">
      <formula>NOT(ISERROR(SEARCH("Nejsou vyplněna všechna povinná pole formuláře",B58)))</formula>
    </cfRule>
    <cfRule type="containsText" dxfId="76" priority="45" operator="containsText" text="Všechna povinná pole formuláře jsou vyplněna">
      <formula>NOT(ISERROR(SEARCH("Všechna povinná pole formuláře jsou vyplněna",B58)))</formula>
    </cfRule>
  </conditionalFormatting>
  <conditionalFormatting sqref="B58:B60">
    <cfRule type="containsText" dxfId="75" priority="169" operator="containsText" text="Nejsou">
      <formula>NOT(ISERROR(SEARCH("Nejsou",B58)))</formula>
    </cfRule>
  </conditionalFormatting>
  <conditionalFormatting sqref="B29:E35 B24:E25 B27:E27">
    <cfRule type="expression" dxfId="74" priority="12">
      <formula>OR($E$21="Fyzická osoba podnikatel",$E$21="Právnická osoba")</formula>
    </cfRule>
  </conditionalFormatting>
  <conditionalFormatting sqref="B35:E35">
    <cfRule type="expression" dxfId="73" priority="11">
      <formula>OR($E$21="Fyzická osoba podnikatel",$E$21="Právnická osoba")</formula>
    </cfRule>
  </conditionalFormatting>
  <conditionalFormatting sqref="B38:E39 B42:E42 F39:I54">
    <cfRule type="expression" dxfId="72" priority="8">
      <formula>$E$37="Fyzická osoba"</formula>
    </cfRule>
  </conditionalFormatting>
  <conditionalFormatting sqref="B40:E41 B47:E54">
    <cfRule type="expression" dxfId="71" priority="6">
      <formula>OR($E$37="Fyzická osoba podnikatel",$E$37="Právnická osoba")</formula>
    </cfRule>
  </conditionalFormatting>
  <conditionalFormatting sqref="C42">
    <cfRule type="expression" dxfId="70" priority="31">
      <formula>AND(OR($E$37="Fyzická osoba podnikatel",$E$37="Právnická osoba"),$C$42="")</formula>
    </cfRule>
  </conditionalFormatting>
  <conditionalFormatting sqref="C44">
    <cfRule type="expression" dxfId="69" priority="28">
      <formula>AND(OR($E$37&lt;&gt;""),$C$44="")</formula>
    </cfRule>
  </conditionalFormatting>
  <conditionalFormatting sqref="C22:E23 E26 E28">
    <cfRule type="expression" dxfId="68" priority="9">
      <formula>OR($E$21="Fyzická osoba podnikatel",$E$21="Právnická osoba")</formula>
    </cfRule>
  </conditionalFormatting>
  <conditionalFormatting sqref="C22:E23">
    <cfRule type="expression" dxfId="67" priority="37">
      <formula>AND(OR($E$21="Fyzická osoba podnikatel",$E$21="Právnická osoba"),$C$22="")</formula>
    </cfRule>
  </conditionalFormatting>
  <conditionalFormatting sqref="C38:E39 C42 E42:E46">
    <cfRule type="expression" dxfId="66" priority="5">
      <formula>OR($E$37="Fyzická osoba podnikatel",$E$37="Právnická osoba")</formula>
    </cfRule>
  </conditionalFormatting>
  <conditionalFormatting sqref="C38:E39">
    <cfRule type="expression" dxfId="65" priority="32">
      <formula>AND(OR($E$37="Fyzická osoba podnikatel",$E$37="Právnická osoba"),$C$38="")</formula>
    </cfRule>
  </conditionalFormatting>
  <conditionalFormatting sqref="E24">
    <cfRule type="expression" dxfId="64" priority="43">
      <formula>AND($E$21="Fyzická osoba",$E$24="")</formula>
    </cfRule>
  </conditionalFormatting>
  <conditionalFormatting sqref="E24:E25 E27:E35 E21">
    <cfRule type="expression" dxfId="63" priority="13">
      <formula>$E$21="Fyzická osoba"</formula>
    </cfRule>
  </conditionalFormatting>
  <conditionalFormatting sqref="E25">
    <cfRule type="expression" dxfId="62" priority="42">
      <formula>AND($E$21="Fyzická osoba",$E$25="")</formula>
    </cfRule>
  </conditionalFormatting>
  <conditionalFormatting sqref="E26">
    <cfRule type="expression" dxfId="61" priority="38">
      <formula>AND(OR($E$21="Fyzická osoba podnikatel",$E$21="Právnická osoba"),$E$26="")</formula>
    </cfRule>
  </conditionalFormatting>
  <conditionalFormatting sqref="E28">
    <cfRule type="expression" dxfId="60" priority="35">
      <formula>AND(OR($E$21&lt;&gt;""),$E$28="")</formula>
    </cfRule>
  </conditionalFormatting>
  <conditionalFormatting sqref="E29">
    <cfRule type="expression" dxfId="59" priority="40">
      <formula>AND($E$21="Fyzická osoba",$E$29="")</formula>
    </cfRule>
  </conditionalFormatting>
  <conditionalFormatting sqref="E40">
    <cfRule type="expression" dxfId="58" priority="20">
      <formula>AND($E$37="Fyzická osoba",$E$40="")</formula>
    </cfRule>
  </conditionalFormatting>
  <conditionalFormatting sqref="E40:E41 E43:E54 E37">
    <cfRule type="expression" dxfId="57" priority="7">
      <formula>$E$37="Fyzická osoba"</formula>
    </cfRule>
  </conditionalFormatting>
  <conditionalFormatting sqref="E41">
    <cfRule type="expression" dxfId="56" priority="19">
      <formula>AND($E$37="Fyzická osoba",$E$41="")</formula>
    </cfRule>
  </conditionalFormatting>
  <conditionalFormatting sqref="E43">
    <cfRule type="expression" dxfId="55" priority="29">
      <formula>AND(OR($E$37&lt;&gt;""),$E$43="")</formula>
    </cfRule>
  </conditionalFormatting>
  <conditionalFormatting sqref="E45">
    <cfRule type="expression" dxfId="54" priority="27">
      <formula>AND(OR($E$37&lt;&gt;""),$E$45="")</formula>
    </cfRule>
  </conditionalFormatting>
  <conditionalFormatting sqref="E46">
    <cfRule type="expression" dxfId="53" priority="26">
      <formula>AND(OR($E$37&lt;&gt;""),$E$46="")</formula>
    </cfRule>
  </conditionalFormatting>
  <conditionalFormatting sqref="E47">
    <cfRule type="expression" dxfId="52" priority="22">
      <formula>AND($E$37="Fyzická osoba",$E$47="")</formula>
    </cfRule>
  </conditionalFormatting>
  <conditionalFormatting sqref="E48">
    <cfRule type="expression" dxfId="51" priority="21">
      <formula>AND($E$37="Fyzická osoba",$E$48="")</formula>
    </cfRule>
  </conditionalFormatting>
  <conditionalFormatting sqref="E49">
    <cfRule type="expression" dxfId="50" priority="18">
      <formula>AND($E$37="Fyzická osoba",$E$49="")</formula>
    </cfRule>
  </conditionalFormatting>
  <conditionalFormatting sqref="E50">
    <cfRule type="expression" dxfId="49" priority="17">
      <formula>AND($E$37="Fyzická osoba",$E$50="")</formula>
    </cfRule>
  </conditionalFormatting>
  <conditionalFormatting sqref="E51">
    <cfRule type="expression" dxfId="48" priority="16">
      <formula>AND($E$37="Fyzická osoba",$E$51="")</formula>
    </cfRule>
  </conditionalFormatting>
  <conditionalFormatting sqref="F21">
    <cfRule type="containsText" dxfId="47" priority="49" operator="containsText" text="&lt;-- ZDE ZAČNĚTE">
      <formula>NOT(ISERROR(SEARCH("&lt;-- ZDE ZAČNĚTE",F21)))</formula>
    </cfRule>
    <cfRule type="containsText" dxfId="46" priority="50" operator="containsText" text="Povinná pole účastníka nejsou vyplněna">
      <formula>NOT(ISERROR(SEARCH("Povinná pole účastníka nejsou vyplněna",F21)))</formula>
    </cfRule>
    <cfRule type="containsText" dxfId="45" priority="51" operator="containsText" text="OK: Povinná pole účastníka vyplněna">
      <formula>NOT(ISERROR(SEARCH("OK: Povinná pole účastníka vyplněna",F21)))</formula>
    </cfRule>
  </conditionalFormatting>
  <conditionalFormatting sqref="F37">
    <cfRule type="containsText" dxfId="44" priority="46" operator="containsText" text="&lt;-- ZDE ZAČNĚTE">
      <formula>NOT(ISERROR(SEARCH("&lt;-- ZDE ZAČNĚTE",F37)))</formula>
    </cfRule>
    <cfRule type="containsText" dxfId="43" priority="47" operator="containsText" text="Povinná pole zájemce nejsou vyplněna">
      <formula>NOT(ISERROR(SEARCH("Povinná pole zájemce nejsou vyplněna",F37)))</formula>
    </cfRule>
    <cfRule type="containsText" dxfId="42" priority="48" operator="containsText" text="OK: Povinná pole zájemce vyplněna">
      <formula>NOT(ISERROR(SEARCH("OK: Povinná pole zájemce vyplněna",F37)))</formula>
    </cfRule>
  </conditionalFormatting>
  <conditionalFormatting sqref="F56">
    <cfRule type="expression" dxfId="41" priority="4">
      <formula>$F$56=""</formula>
    </cfRule>
  </conditionalFormatting>
  <conditionalFormatting sqref="F23:I35 B22:E23 B26:E26">
    <cfRule type="expression" dxfId="40" priority="14">
      <formula>$E$21="Fyzická osoba"</formula>
    </cfRule>
  </conditionalFormatting>
  <conditionalFormatting sqref="F35:I35">
    <cfRule type="expression" dxfId="39" priority="10">
      <formula>$E$21="Fyzická osoba"</formula>
    </cfRule>
  </conditionalFormatting>
  <conditionalFormatting sqref="I24">
    <cfRule type="expression" dxfId="38" priority="34">
      <formula>AND(OR($E$21="Fyzická osoba podnikatel",$E$21="Právnická osoba"),$I$24="")</formula>
    </cfRule>
  </conditionalFormatting>
  <conditionalFormatting sqref="I25">
    <cfRule type="expression" dxfId="37" priority="33">
      <formula>AND(OR($E$21="Fyzická osoba podnikatel",$E$21="Právnická osoba"),$I$25="")</formula>
    </cfRule>
  </conditionalFormatting>
  <conditionalFormatting sqref="I40">
    <cfRule type="expression" dxfId="36" priority="25">
      <formula>AND(OR($E$37="Fyzická osoba podnikatel",$E$37="Právnická osoba"),$I$40="")</formula>
    </cfRule>
  </conditionalFormatting>
  <conditionalFormatting sqref="I41">
    <cfRule type="expression" dxfId="35" priority="24">
      <formula>AND(OR($E$37="Fyzická osoba podnikatel",$E$37="Právnická osoba"),$I$41="")</formula>
    </cfRule>
  </conditionalFormatting>
  <dataValidations xWindow="525" yWindow="639" count="18">
    <dataValidation type="textLength" operator="equal" allowBlank="1" showInputMessage="1" showErrorMessage="1" sqref="D48:D49 D27:D28 H48:H49" xr:uid="{00000000-0002-0000-0000-000000000000}">
      <formula1>8</formula1>
    </dataValidation>
    <dataValidation type="textLength" allowBlank="1" errorTitle="Chyba" error="Jméno a příjmení v dodací adrese může mít maximálně 25 znaků (omezení délky tisku na dodacím listě)" promptTitle="Informace" prompt="Jméno a příjmení v dodací adrese může mít maximálně 25 znaků (omezení délky tisku na dodacím listě), při delšího údaje se tedy text zkrátí." sqref="I40:I41" xr:uid="{00000000-0002-0000-0000-000001000000}">
      <formula1>0</formula1>
      <formula2>25</formula2>
    </dataValidation>
    <dataValidation type="list" allowBlank="1" showInputMessage="1" showErrorMessage="1" errorTitle="Chyba" error="Vyberte ze seznamu." promptTitle="Info" prompt="Vyberte právní subjektivitu Zájemce" sqref="E37" xr:uid="{00000000-0002-0000-0000-000002000000}">
      <formula1>lst_pravni_subj</formula1>
    </dataValidation>
    <dataValidation type="list" operator="greaterThan" allowBlank="1" showInputMessage="1" showErrorMessage="1" errorTitle="Chyba" error="Je třeba vybrat hodnoty ze seznamu!!!" promptTitle="Informace" prompt="Vyberte způsob autorizace převáděného účastníka" sqref="E28" xr:uid="{00000000-0002-0000-0000-000003000000}">
      <formula1>autorizace</formula1>
    </dataValidation>
    <dataValidation type="list" allowBlank="1" showInputMessage="1" showErrorMessage="1" errorTitle="Chyba" error="Vyberte ze seznamu." promptTitle="Info" prompt="Vyberte právní subjektivitu účastníka" sqref="E21" xr:uid="{00000000-0002-0000-0000-000004000000}">
      <formula1>lst_pravni_subj</formula1>
    </dataValidation>
    <dataValidation type="custom" allowBlank="1" showInputMessage="1" showErrorMessage="1" errorTitle="Chyba !" error="Je třeba vložit 5ti místné PSČ bez mezery." promptTitle="PSČ" prompt="Vložte 5ti místné PSČ bez mezery." sqref="E46 I46" xr:uid="{00000000-0002-0000-0000-000005000000}">
      <formula1>AND(LEN($E46)=5,ISNUMBER(VALUE(MID($E46,1,1))),ISNUMBER(VALUE(MID($E46,2,1))),ISNUMBER(VALUE(MID($E46,3,1))),ISNUMBER(VALUE(MID($E46,4,1))),ISNUMBER(VALUE(MID($E46,4,1))),ISNUMBER(VALUE(MID($E46,5,1))))</formula1>
    </dataValidation>
    <dataValidation type="custom" allowBlank="1" showInputMessage="1" showErrorMessage="1" errorTitle="Chyba !" error="ID zákaznické smlouvy může být jenom číselné." promptTitle="ID zákaznické smlouvy" prompt="Číselné ID zákaznické smlouvy." sqref="H10:I10" xr:uid="{00000000-0002-0000-0000-000006000000}">
      <formula1>ISNUMBER(VALUE(MID(CA_ucastnik,1,15)))</formula1>
    </dataValidation>
    <dataValidation type="custom" allowBlank="1" showInputMessage="1" showErrorMessage="1" errorTitle="Chyba !" error="ID zákaznické smlouvy může být jenom číselné." promptTitle="ID zákaznické smlouvy" prompt="Číselné ID zákaznické smlouvy." sqref="H11:I11" xr:uid="{00000000-0002-0000-0000-000007000000}">
      <formula1>ISNUMBER(VALUE(MID(CA_zajemce,1,15)))</formula1>
    </dataValidation>
    <dataValidation type="custom" allowBlank="1" showInputMessage="1" showErrorMessage="1" errorTitle="Chyba !" error="ID rámcové smlouvy může být jenom číselné." promptTitle="ID rámcové smlouvy" prompt="Číselné ID rámcové smlouvy." sqref="H6:I6" xr:uid="{00000000-0002-0000-0000-000008000000}">
      <formula1>ISNUMBER(VALUE(MID(FC_ucastnik,1,15)))</formula1>
    </dataValidation>
    <dataValidation type="custom" allowBlank="1" showInputMessage="1" showErrorMessage="1" errorTitle="Chyba !" error="ID rámcové smlouvy může být jenom číselné." promptTitle="ID rámcové smlouvy" prompt="Číselné ID rámcové smlouvy." sqref="H7:I7" xr:uid="{00000000-0002-0000-0000-000009000000}">
      <formula1>ISNUMBER(VALUE(MID(FC_zajemce,1,15)))</formula1>
    </dataValidation>
    <dataValidation type="list" showInputMessage="1" showErrorMessage="1" errorTitle="Chyba !" error="Je třeba vybrat ANO neno NE." promptTitle="Instrukce" prompt="Označte „Ano“ v případě, že podmiňuje-li zákon č. 340/2015 Sb., o registru smluv, ve znění pozdějších předpisů, nabytí účinnosti Účastnické smlouvy jejím uveřejněním v registru smluv. V opačném případě označte „Ne“" sqref="F56:F57" xr:uid="{00000000-0002-0000-0000-00000A000000}">
      <formula1>AnoNe</formula1>
    </dataValidation>
    <dataValidation type="date" allowBlank="1" showInputMessage="1" showErrorMessage="1" errorTitle="Chyba !" error="Je třeba vyplnit datum narození (formát DD.MM.RRRR)." promptTitle="Vyplňte datum narození" prompt="Vyplňte, prosím, datum narození (formát DD.MM.RRRR)." sqref="I48 E29 I28" xr:uid="{00000000-0002-0000-0000-00000B000000}">
      <formula1>1</formula1>
      <formula2>43831</formula2>
    </dataValidation>
    <dataValidation type="list" allowBlank="1" showInputMessage="1" showErrorMessage="1" errorTitle="Chybné zadání" error="Vybírejte pouze typy dokladů ze seznamu!" promptTitle="Typ dokladu" prompt="Vyberte typ dokladu ze seznamu." sqref="I49 E30 I29 E49" xr:uid="{00000000-0002-0000-0000-00000C000000}">
      <formula1>ID1_lst</formula1>
    </dataValidation>
    <dataValidation type="list" allowBlank="1" showInputMessage="1" showErrorMessage="1" errorTitle="Chybné zadání" error="Vybírejte pouze typy dokladů ze seznamu!" promptTitle="Typ dokladu" prompt="Vyberte typ dokladu ze seznamu." sqref="I52 E33 I32 E52" xr:uid="{00000000-0002-0000-0000-00000D000000}">
      <formula1>ID2_lst</formula1>
    </dataValidation>
    <dataValidation type="list" allowBlank="1" showInputMessage="1" showErrorMessage="1" errorTitle="Chybné zadání" error="Vyberte pouze hodnoty státní příslušnosti ze seznamu!" promptTitle="Státní příslušnost zájemnce" prompt="Vyberte státní příslušnost ze seznamu" sqref="I47 E27 I27 E47" xr:uid="{00000000-0002-0000-0000-00000E000000}">
      <formula1>lst_nationality</formula1>
    </dataValidation>
    <dataValidation type="custom" errorStyle="warning" allowBlank="1" showInputMessage="1" showErrorMessage="1" errorTitle="Chyba!" error="Je třeba vložit IČO (právě 8-mi místné číslo)" promptTitle="Vložte IČO" prompt="Vložte IČO (8-mi místné číslo)" sqref="C42 C44" xr:uid="{00000000-0002-0000-0000-00000F000000}">
      <formula1>AND(ISNUMBER(VALUE(MID(zajemce_IC,1,8))),LEN(zajemce_IC)=8)</formula1>
    </dataValidation>
    <dataValidation type="custom" allowBlank="1" showInputMessage="1" showErrorMessage="1" errorTitle="Chyba zadání!" error="Vložte RČ pro zájemce (FO) se státní příslušností Česká republika._x000a_Vložte datum narození pro zájemce (FO) s cizí státní příslušností." promptTitle="Vložte RČ nebo datum narození" prompt="Vložte RČ pro zájemce (FO) se státní příslušností Česká republika._x000a_Vložte datum narození pro zájemce (FO) s cizí státní příslušností. " sqref="E48" xr:uid="{00000000-0002-0000-0000-000010000000}">
      <formula1>IF(zajemce_nation="Česká republika",AND(OR(LEN(zajemce_RC)=10,LEN(zajemce_RC)=9),ISNUMBER(VALUE(zajemce_RC)),IFERROR(SEARCH(".",zajemce_RC)=0,TRUE)),IFERROR(VALUE(zajemce_RC)&lt;40179,FALSE))</formula1>
    </dataValidation>
    <dataValidation type="date" allowBlank="1" showInputMessage="1" showErrorMessage="1" errorTitle="Chyba!" error="Je třeba vyplnit platnost dokladu ve formátu DD.MM.RRRR." promptTitle="Vyplňte platnost dokladu" prompt="Vyplňte platnost dokladu ve formátu DD.MM.RRRR." sqref="E32 I34 E35 I31 E51 E54 I54 I51" xr:uid="{00000000-0002-0000-0000-000011000000}">
      <formula1>Today</formula1>
      <formula2>73050</formula2>
    </dataValidation>
  </dataValidations>
  <hyperlinks>
    <hyperlink ref="B10" r:id="rId1" display="mailto:business@t-mobile.cz" xr:uid="{00000000-0004-0000-0000-000000000000}"/>
    <hyperlink ref="B11" r:id="rId2" display="http://www.t-mobile.cz/" xr:uid="{00000000-0004-0000-0000-000001000000}"/>
    <hyperlink ref="B6" r:id="rId3" display="mailto:business@t-mobile.cz" xr:uid="{00000000-0004-0000-0000-000002000000}"/>
    <hyperlink ref="B7" r:id="rId4" xr:uid="{00000000-0004-0000-0000-000003000000}"/>
  </hyperlinks>
  <pageMargins left="0.39370078740157483" right="0.39370078740157483" top="0.31496062992125984" bottom="0.43307086614173229" header="0.31496062992125984" footer="0.31496062992125984"/>
  <pageSetup paperSize="9" orientation="portrait" r:id="rId5"/>
  <headerFooter differentFirst="1">
    <oddFooter>&amp;L&amp;10&amp;K00-022formulář verze 1.1, platný od 13.12.2021&amp;C&amp;K00-025Strana&amp;P/&amp;N&amp;R&amp;10&amp;KFF0000Symbol * označuje povinné pole</oddFooter>
    <firstFooter>&amp;L&amp;K00-037formulář verze 1.1, platný od 13.12.2021&amp;C&amp;K00-036Strana&amp;P/&amp;N&amp;R&amp;KFF0000Symbol * označuje povinné pole</firstFooter>
  </headerFooter>
  <rowBreaks count="2" manualBreakCount="2">
    <brk id="59" max="8" man="1"/>
    <brk id="78" max="8" man="1"/>
  </rowBreaks>
  <drawing r:id="rId6"/>
  <legacyDrawing r:id="rId7"/>
  <mc:AlternateContent xmlns:mc="http://schemas.openxmlformats.org/markup-compatibility/2006">
    <mc:Choice Requires="x14">
      <controls>
        <mc:AlternateContent xmlns:mc="http://schemas.openxmlformats.org/markup-compatibility/2006">
          <mc:Choice Requires="x14">
            <control shapeId="34332" r:id="rId8" name="Check Box 1564">
              <controlPr defaultSize="0" autoFill="0" autoLine="0" autoPict="0">
                <anchor moveWithCells="1">
                  <from>
                    <xdr:col>1</xdr:col>
                    <xdr:colOff>146050</xdr:colOff>
                    <xdr:row>90</xdr:row>
                    <xdr:rowOff>88900</xdr:rowOff>
                  </from>
                  <to>
                    <xdr:col>4</xdr:col>
                    <xdr:colOff>171450</xdr:colOff>
                    <xdr:row>91</xdr:row>
                    <xdr:rowOff>152400</xdr:rowOff>
                  </to>
                </anchor>
              </controlPr>
            </control>
          </mc:Choice>
        </mc:AlternateContent>
        <mc:AlternateContent xmlns:mc="http://schemas.openxmlformats.org/markup-compatibility/2006">
          <mc:Choice Requires="x14">
            <control shapeId="34333" r:id="rId9" name="Check Box 1565">
              <controlPr defaultSize="0" autoFill="0" autoLine="0" autoPict="0">
                <anchor moveWithCells="1">
                  <from>
                    <xdr:col>1</xdr:col>
                    <xdr:colOff>146050</xdr:colOff>
                    <xdr:row>91</xdr:row>
                    <xdr:rowOff>114300</xdr:rowOff>
                  </from>
                  <to>
                    <xdr:col>2</xdr:col>
                    <xdr:colOff>565150</xdr:colOff>
                    <xdr:row>93</xdr:row>
                    <xdr:rowOff>31750</xdr:rowOff>
                  </to>
                </anchor>
              </controlPr>
            </control>
          </mc:Choice>
        </mc:AlternateContent>
        <mc:AlternateContent xmlns:mc="http://schemas.openxmlformats.org/markup-compatibility/2006">
          <mc:Choice Requires="x14">
            <control shapeId="34330" r:id="rId10" name="Check Box 1562">
              <controlPr defaultSize="0" autoFill="0" autoLine="0" autoPict="0">
                <anchor moveWithCells="1">
                  <from>
                    <xdr:col>1</xdr:col>
                    <xdr:colOff>146050</xdr:colOff>
                    <xdr:row>89</xdr:row>
                    <xdr:rowOff>57150</xdr:rowOff>
                  </from>
                  <to>
                    <xdr:col>4</xdr:col>
                    <xdr:colOff>342900</xdr:colOff>
                    <xdr:row>90</xdr:row>
                    <xdr:rowOff>127000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
  <sheetViews>
    <sheetView showGridLines="0" workbookViewId="0">
      <selection activeCell="C35" sqref="C35"/>
    </sheetView>
  </sheetViews>
  <sheetFormatPr defaultRowHeight="14.5"/>
  <sheetData/>
  <sheetProtection algorithmName="SHA-512" hashValue="MT8AEliGPealGJP60+zGuPv6s2uWHYnkbkatmYRzugFfpsYllMERZq/nOysVpo9WGan/6q0r9zRAs7pNiqll1g==" saltValue="UvhxwQjxHnKRzi1dYquafQ==" spinCount="100000" sheet="1" objects="1" scenarios="1"/>
  <pageMargins left="0.39370078740157483" right="0.39370078740157483" top="0.31496062992125984" bottom="0.43307086614173229" header="0.31496062992125984" footer="0.31496062992125984"/>
  <pageSetup paperSize="9" orientation="landscape" r:id="rId1"/>
  <headerFooter>
    <oddFooter>&amp;L&amp;K00-028formulář verze 1.1, platný od 13.12.2021&amp;C&amp;K00-028Strana &amp;P/&amp;N&amp;R&amp;KFF0000Symbol * označuje povinné pole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CCCC"/>
  </sheetPr>
  <dimension ref="A1:W26"/>
  <sheetViews>
    <sheetView showGridLines="0" zoomScale="115" zoomScaleNormal="115" zoomScalePageLayoutView="85" workbookViewId="0">
      <pane ySplit="1" topLeftCell="A2" activePane="bottomLeft" state="frozen"/>
      <selection pane="bottomLeft" activeCell="A2" sqref="A2"/>
    </sheetView>
  </sheetViews>
  <sheetFormatPr defaultColWidth="8.81640625" defaultRowHeight="14.5"/>
  <cols>
    <col min="1" max="1" width="2.7265625" customWidth="1"/>
    <col min="2" max="2" width="7.81640625" customWidth="1"/>
    <col min="3" max="3" width="8.54296875" customWidth="1"/>
    <col min="4" max="5" width="10.7265625" customWidth="1"/>
    <col min="6" max="6" width="5.1796875" customWidth="1"/>
    <col min="7" max="7" width="4.26953125" customWidth="1"/>
    <col min="8" max="8" width="13.7265625" customWidth="1"/>
    <col min="9" max="9" width="4.7265625" customWidth="1"/>
    <col min="10" max="10" width="3" customWidth="1"/>
    <col min="11" max="11" width="5.453125" customWidth="1"/>
    <col min="12" max="12" width="8.54296875" customWidth="1"/>
    <col min="13" max="13" width="3.81640625" customWidth="1"/>
    <col min="14" max="14" width="6" style="69" customWidth="1"/>
    <col min="15" max="15" width="3" customWidth="1"/>
    <col min="16" max="17" width="17.7265625" customWidth="1"/>
    <col min="18" max="18" width="10.7265625" customWidth="1"/>
    <col min="19" max="19" width="4.26953125" customWidth="1"/>
    <col min="20" max="20" width="3.453125" customWidth="1"/>
    <col min="22" max="22" width="59.54296875" customWidth="1"/>
  </cols>
  <sheetData>
    <row r="1" spans="1:23" ht="129" customHeight="1">
      <c r="A1" s="70" t="s">
        <v>147</v>
      </c>
      <c r="B1" s="95" t="s">
        <v>764</v>
      </c>
      <c r="C1" s="95" t="s">
        <v>765</v>
      </c>
      <c r="D1" s="95" t="s">
        <v>766</v>
      </c>
      <c r="E1" s="95" t="s">
        <v>767</v>
      </c>
      <c r="F1" s="95" t="s">
        <v>768</v>
      </c>
      <c r="G1" s="70" t="s">
        <v>769</v>
      </c>
      <c r="H1" s="95" t="s">
        <v>770</v>
      </c>
      <c r="I1" s="95" t="s">
        <v>771</v>
      </c>
      <c r="J1" s="95" t="s">
        <v>772</v>
      </c>
      <c r="K1" s="253" t="s">
        <v>773</v>
      </c>
      <c r="L1" s="254"/>
      <c r="M1" s="188" t="s">
        <v>774</v>
      </c>
      <c r="N1" s="188" t="s">
        <v>775</v>
      </c>
      <c r="O1" s="237" t="s">
        <v>905</v>
      </c>
      <c r="P1" s="238" t="s">
        <v>906</v>
      </c>
      <c r="Q1" s="237" t="s">
        <v>907</v>
      </c>
      <c r="R1" s="237" t="s">
        <v>908</v>
      </c>
      <c r="S1" s="237" t="s">
        <v>909</v>
      </c>
      <c r="T1" s="70" t="s">
        <v>146</v>
      </c>
      <c r="U1" s="195"/>
      <c r="V1" s="194" t="s">
        <v>776</v>
      </c>
    </row>
    <row r="2" spans="1:23">
      <c r="A2" s="179" t="str">
        <f>IF(COUNTIF($B$2:$B$21,B2)&gt;1,"!","")</f>
        <v/>
      </c>
      <c r="B2" s="134"/>
      <c r="C2" s="134"/>
      <c r="D2" s="134"/>
      <c r="E2" s="134"/>
      <c r="F2" s="135"/>
      <c r="G2" s="71"/>
      <c r="H2" s="134"/>
      <c r="I2" s="71"/>
      <c r="J2" s="71"/>
      <c r="K2" s="72"/>
      <c r="L2" s="196"/>
      <c r="M2" s="197"/>
      <c r="N2" s="196"/>
      <c r="O2" s="71"/>
      <c r="P2" s="239"/>
      <c r="Q2" s="214"/>
      <c r="R2" s="213"/>
      <c r="S2" s="85"/>
      <c r="T2" s="157" t="str">
        <f>IF(B2&lt;&gt;"",IF(U2&lt;&gt;"","!","OK"),"!")</f>
        <v>!</v>
      </c>
      <c r="U2" s="240" t="str">
        <f>IFERROR(LEFT(IF(AND(B2="",C2="",D2="",E2="",F2="",H2="",I2="",J2="",P2=""),"&lt;---- Začněte vyplněním názvu fakturační skupiny v buňce B"&amp;ROW(B2)&amp;"  ",IF(B2="","Název FS, ","")&amp;IF(C2="","Jméno/kontakt, ","")&amp;IF(D2="","Příjmení/Firma, ","")&amp;IF(E2="","Ulice, ","")&amp;IF(F2="","Číslo popisné, ","")&amp;IF(H2="","Město, ","")&amp;IF(I2="","PSČ, ","")&amp;IF(J2="","Způsob úhrady, ","")&amp;IF(AND(J2="I",L2="",M2="",N2=""),"Číslo účtu, Kód banky, Limit,",IF(AND(J2="I",L2=""),"číslo účtu, ","")&amp;IF(AND(J2="I",M2=""),"Kód banky, ","")&amp;IF(AND(J2="I",N2=""),"Limit, ",""))&amp;IF(AND(J2="PP",O2="E"),"Nelze kombinovat úhradu poštovní poukázkou s elektronickým vyúčtováním, ","")&amp;IF(AND(O2="E",S2="T"),"Nelze kombinovat tištěný podrobný výpis s elektronickým vyúčtováním, ","")&amp;IF(COUNTIF($B$2:$B$101,B2)&gt;1,"Název FS musí být jedinečný, ","")&amp;IF(P2="","Notifikační e-mail, ","")),LEN(IF(AND(B2="",C2="",D2="",E2="",F2="",H2="",I2="",J2=""),"&lt;---- Začněte vyplněním názvu fakturační skupiny v buňce B"&amp;ROW(B2)&amp;"  ",IF(B2="","Název FS, ","")&amp;IF(C2="","Jméno/kontakt, ","")&amp;IF(D2="","Příjmení/Firma, ","")&amp;IF(E2="","Ulice, ","")&amp;IF(F2="","Číslo popisné, ","")&amp;IF(H2="","Město, ","")&amp;IF(I2="","PSČ, ","")&amp;IF(J2="","Způsob úhrady, ","")&amp;IF(AND(J2="I",L2="",M2="",N2=""),"Číslo účtu, Kód banky, Limit,",IF(AND(J2="I",L2=""),"číslo účtu, ","")&amp;IF(AND(J2="I",M2=""),"Kód banky, ","")&amp;IF(AND(J2="I",N2=""),"Limit, ",""))&amp;IF(AND(J2="PP",O2="E"),"Nelze kombinovat úhradu poštovní poukázkou s elektronickým vyúčtováním, ","")&amp;IF(AND(O2="E",S2="T"),"Nelze kombinovat tištěný podrobný výpis s elektronickým vyúčtováním, ","")&amp;IF(COUNTIF($B$2:$B$101,B2)&gt;1,"Název FS musí být jedinečný, ","")&amp;IF(P2="","Notifikační e-mail, ","")))-2),"")</f>
        <v>&lt;---- Začněte vyplněním názvu fakturační skupiny v buňce B2</v>
      </c>
      <c r="W2" s="267" t="b">
        <f>IFERROR(AND(FIND("@",P2)&gt;0,IFERROR(FIND("@",P2,FIND("@",P2)+1),0)=0,FIND(".",P2,FIND("@",P2))&gt;0,IFERROR(FIND(".",P2,FIND(".",P2,FIND(".",P2,FIND("@",P2))+1)+1),0)=0,LEN(P2)&gt;5,LEN(P2)&lt;41,LEN(P2)&gt;FIND(".",P2,FIND("@",P2))+1,IFERROR(FIND("&gt;",P2),0)=0,IFERROR(FIND("&lt;",P2),0)=0),FALSE)</f>
        <v>0</v>
      </c>
    </row>
    <row r="3" spans="1:23">
      <c r="A3" s="179" t="str">
        <f t="shared" ref="A3:A21" si="0">IF(COUNTIF($B$2:$B$21,B3)&gt;1,"!","")</f>
        <v/>
      </c>
      <c r="B3" s="134"/>
      <c r="C3" s="134"/>
      <c r="D3" s="134"/>
      <c r="E3" s="134"/>
      <c r="F3" s="135"/>
      <c r="G3" s="71"/>
      <c r="H3" s="134"/>
      <c r="I3" s="71"/>
      <c r="J3" s="71"/>
      <c r="K3" s="72"/>
      <c r="L3" s="196"/>
      <c r="M3" s="197"/>
      <c r="N3" s="196"/>
      <c r="O3" s="71"/>
      <c r="P3" s="239"/>
      <c r="Q3" s="214"/>
      <c r="R3" s="213"/>
      <c r="S3" s="85"/>
      <c r="T3" s="157" t="str">
        <f t="shared" ref="T3:T21" si="1">IF(B3&lt;&gt;"",IF(U3&lt;&gt;"","!","OK"),"!")</f>
        <v>!</v>
      </c>
      <c r="U3" s="240" t="str">
        <f t="shared" ref="U3:U21" si="2">IFERROR(LEFT(IF(AND(B3="",C3="",D3="",E3="",F3="",H3="",I3="",J3="",P3=""),"&lt;---- Začněte vyplněním názvu fakturační skupiny v buňce B"&amp;ROW(B3)&amp;"  ",IF(B3="","Název FS, ","")&amp;IF(C3="","Jméno/kontakt, ","")&amp;IF(D3="","Příjmení/Firma, ","")&amp;IF(E3="","Ulice, ","")&amp;IF(F3="","Číslo popisné, ","")&amp;IF(H3="","Město, ","")&amp;IF(I3="","PSČ, ","")&amp;IF(J3="","Způsob úhrady, ","")&amp;IF(AND(J3="I",L3="",M3="",N3=""),"Číslo účtu, Kód banky, Limit,",IF(AND(J3="I",L3=""),"číslo účtu, ","")&amp;IF(AND(J3="I",M3=""),"Kód banky, ","")&amp;IF(AND(J3="I",N3=""),"Limit, ",""))&amp;IF(AND(J3="PP",O3="E"),"Nelze kombinovat úhradu poštovní poukázkou s elektronickým vyúčtováním, ","")&amp;IF(AND(O3="E",S3="T"),"Nelze kombinovat tištěný podrobný výpis s elektronickým vyúčtováním, ","")&amp;IF(COUNTIF($B$2:$B$101,B3)&gt;1,"Název FS musí být jedinečný, ","")&amp;IF(P3="","Notifikační e-mail, ","")),LEN(IF(AND(B3="",C3="",D3="",E3="",F3="",H3="",I3="",J3=""),"&lt;---- Začněte vyplněním názvu fakturační skupiny v buňce B"&amp;ROW(B3)&amp;"  ",IF(B3="","Název FS, ","")&amp;IF(C3="","Jméno/kontakt, ","")&amp;IF(D3="","Příjmení/Firma, ","")&amp;IF(E3="","Ulice, ","")&amp;IF(F3="","Číslo popisné, ","")&amp;IF(H3="","Město, ","")&amp;IF(I3="","PSČ, ","")&amp;IF(J3="","Způsob úhrady, ","")&amp;IF(AND(J3="I",L3="",M3="",N3=""),"Číslo účtu, Kód banky, Limit,",IF(AND(J3="I",L3=""),"číslo účtu, ","")&amp;IF(AND(J3="I",M3=""),"Kód banky, ","")&amp;IF(AND(J3="I",N3=""),"Limit, ",""))&amp;IF(AND(J3="PP",O3="E"),"Nelze kombinovat úhradu poštovní poukázkou s elektronickým vyúčtováním, ","")&amp;IF(AND(O3="E",S3="T"),"Nelze kombinovat tištěný podrobný výpis s elektronickým vyúčtováním, ","")&amp;IF(COUNTIF($B$2:$B$101,B3)&gt;1,"Název FS musí být jedinečný, ","")&amp;IF(P3="","Notifikační e-mail, ","")))-2),"")</f>
        <v>&lt;---- Začněte vyplněním názvu fakturační skupiny v buňce B3</v>
      </c>
      <c r="W3" s="267" t="b">
        <f t="shared" ref="W3:W21" si="3">IFERROR(AND(FIND("@",P3)&gt;0,IFERROR(FIND("@",P3,FIND("@",P3)+1),0)=0,FIND(".",P3,FIND("@",P3))&gt;0,IFERROR(FIND(".",P3,FIND(".",P3,FIND(".",P3,FIND("@",P3))+1)+1),0)=0,LEN(P3)&gt;5,LEN(P3)&lt;41,LEN(P3)&gt;FIND(".",P3,FIND("@",P3))+1,IFERROR(FIND("&gt;",P3),0)=0,IFERROR(FIND("&lt;",P3),0)=0),FALSE)</f>
        <v>0</v>
      </c>
    </row>
    <row r="4" spans="1:23">
      <c r="A4" s="179" t="str">
        <f t="shared" si="0"/>
        <v/>
      </c>
      <c r="B4" s="134"/>
      <c r="C4" s="134"/>
      <c r="D4" s="134"/>
      <c r="E4" s="134"/>
      <c r="F4" s="135"/>
      <c r="G4" s="71"/>
      <c r="H4" s="134"/>
      <c r="I4" s="71"/>
      <c r="J4" s="71"/>
      <c r="K4" s="72"/>
      <c r="L4" s="196"/>
      <c r="M4" s="197"/>
      <c r="N4" s="196"/>
      <c r="O4" s="71"/>
      <c r="P4" s="239"/>
      <c r="Q4" s="214"/>
      <c r="R4" s="213"/>
      <c r="S4" s="85"/>
      <c r="T4" s="157" t="str">
        <f t="shared" si="1"/>
        <v>!</v>
      </c>
      <c r="U4" s="240" t="str">
        <f t="shared" si="2"/>
        <v>&lt;---- Začněte vyplněním názvu fakturační skupiny v buňce B4</v>
      </c>
      <c r="W4" s="267" t="b">
        <f t="shared" si="3"/>
        <v>0</v>
      </c>
    </row>
    <row r="5" spans="1:23">
      <c r="A5" s="179" t="str">
        <f t="shared" si="0"/>
        <v/>
      </c>
      <c r="B5" s="134"/>
      <c r="C5" s="134"/>
      <c r="D5" s="134"/>
      <c r="E5" s="134"/>
      <c r="F5" s="135"/>
      <c r="G5" s="71"/>
      <c r="H5" s="134"/>
      <c r="I5" s="71"/>
      <c r="J5" s="71"/>
      <c r="K5" s="72"/>
      <c r="L5" s="196"/>
      <c r="M5" s="197"/>
      <c r="N5" s="196"/>
      <c r="O5" s="71"/>
      <c r="P5" s="239"/>
      <c r="Q5" s="214"/>
      <c r="R5" s="213"/>
      <c r="S5" s="85"/>
      <c r="T5" s="157" t="str">
        <f t="shared" si="1"/>
        <v>!</v>
      </c>
      <c r="U5" s="240" t="str">
        <f t="shared" si="2"/>
        <v>&lt;---- Začněte vyplněním názvu fakturační skupiny v buňce B5</v>
      </c>
      <c r="W5" s="267" t="b">
        <f t="shared" si="3"/>
        <v>0</v>
      </c>
    </row>
    <row r="6" spans="1:23">
      <c r="A6" s="179" t="str">
        <f t="shared" si="0"/>
        <v/>
      </c>
      <c r="B6" s="134"/>
      <c r="C6" s="134"/>
      <c r="D6" s="134"/>
      <c r="E6" s="134"/>
      <c r="F6" s="135"/>
      <c r="G6" s="71"/>
      <c r="H6" s="134"/>
      <c r="I6" s="71"/>
      <c r="J6" s="71"/>
      <c r="K6" s="72"/>
      <c r="L6" s="196"/>
      <c r="M6" s="197"/>
      <c r="N6" s="196"/>
      <c r="O6" s="71"/>
      <c r="P6" s="239"/>
      <c r="Q6" s="214"/>
      <c r="R6" s="213"/>
      <c r="S6" s="85"/>
      <c r="T6" s="157" t="str">
        <f t="shared" si="1"/>
        <v>!</v>
      </c>
      <c r="U6" s="240" t="str">
        <f t="shared" si="2"/>
        <v>&lt;---- Začněte vyplněním názvu fakturační skupiny v buňce B6</v>
      </c>
      <c r="W6" s="267" t="b">
        <f t="shared" si="3"/>
        <v>0</v>
      </c>
    </row>
    <row r="7" spans="1:23">
      <c r="A7" s="179" t="str">
        <f t="shared" si="0"/>
        <v/>
      </c>
      <c r="B7" s="134"/>
      <c r="C7" s="134"/>
      <c r="D7" s="134"/>
      <c r="E7" s="134"/>
      <c r="F7" s="135"/>
      <c r="G7" s="71"/>
      <c r="H7" s="134"/>
      <c r="I7" s="71"/>
      <c r="J7" s="71"/>
      <c r="K7" s="72"/>
      <c r="L7" s="196"/>
      <c r="M7" s="197"/>
      <c r="N7" s="196"/>
      <c r="O7" s="71"/>
      <c r="P7" s="239"/>
      <c r="Q7" s="214"/>
      <c r="R7" s="213"/>
      <c r="S7" s="85"/>
      <c r="T7" s="157" t="str">
        <f t="shared" si="1"/>
        <v>!</v>
      </c>
      <c r="U7" s="240" t="str">
        <f t="shared" si="2"/>
        <v>&lt;---- Začněte vyplněním názvu fakturační skupiny v buňce B7</v>
      </c>
      <c r="W7" s="267" t="b">
        <f t="shared" si="3"/>
        <v>0</v>
      </c>
    </row>
    <row r="8" spans="1:23">
      <c r="A8" s="179" t="str">
        <f t="shared" si="0"/>
        <v/>
      </c>
      <c r="B8" s="134"/>
      <c r="C8" s="134"/>
      <c r="D8" s="134"/>
      <c r="E8" s="134"/>
      <c r="F8" s="135"/>
      <c r="G8" s="71"/>
      <c r="H8" s="134"/>
      <c r="I8" s="71"/>
      <c r="J8" s="71"/>
      <c r="K8" s="72"/>
      <c r="L8" s="196"/>
      <c r="M8" s="197"/>
      <c r="N8" s="196"/>
      <c r="O8" s="71"/>
      <c r="P8" s="239"/>
      <c r="Q8" s="214"/>
      <c r="R8" s="213"/>
      <c r="S8" s="85"/>
      <c r="T8" s="157" t="str">
        <f t="shared" si="1"/>
        <v>!</v>
      </c>
      <c r="U8" s="240" t="str">
        <f t="shared" si="2"/>
        <v>&lt;---- Začněte vyplněním názvu fakturační skupiny v buňce B8</v>
      </c>
      <c r="W8" s="267" t="b">
        <f t="shared" si="3"/>
        <v>0</v>
      </c>
    </row>
    <row r="9" spans="1:23">
      <c r="A9" s="179" t="str">
        <f t="shared" si="0"/>
        <v/>
      </c>
      <c r="B9" s="134"/>
      <c r="C9" s="134"/>
      <c r="D9" s="134"/>
      <c r="E9" s="134"/>
      <c r="F9" s="135"/>
      <c r="G9" s="71"/>
      <c r="H9" s="134"/>
      <c r="I9" s="71"/>
      <c r="J9" s="71"/>
      <c r="K9" s="72"/>
      <c r="L9" s="196"/>
      <c r="M9" s="197"/>
      <c r="N9" s="196"/>
      <c r="O9" s="71"/>
      <c r="P9" s="239"/>
      <c r="Q9" s="214"/>
      <c r="R9" s="213"/>
      <c r="S9" s="85"/>
      <c r="T9" s="157" t="str">
        <f t="shared" si="1"/>
        <v>!</v>
      </c>
      <c r="U9" s="240" t="str">
        <f t="shared" si="2"/>
        <v>&lt;---- Začněte vyplněním názvu fakturační skupiny v buňce B9</v>
      </c>
      <c r="W9" s="267" t="b">
        <f t="shared" si="3"/>
        <v>0</v>
      </c>
    </row>
    <row r="10" spans="1:23" ht="14.5" customHeight="1">
      <c r="A10" s="179" t="str">
        <f t="shared" si="0"/>
        <v/>
      </c>
      <c r="B10" s="134"/>
      <c r="C10" s="134"/>
      <c r="D10" s="134"/>
      <c r="E10" s="134"/>
      <c r="F10" s="135"/>
      <c r="G10" s="71"/>
      <c r="H10" s="134"/>
      <c r="I10" s="71"/>
      <c r="J10" s="71"/>
      <c r="K10" s="72"/>
      <c r="L10" s="196"/>
      <c r="M10" s="197"/>
      <c r="N10" s="196"/>
      <c r="O10" s="71"/>
      <c r="P10" s="239"/>
      <c r="Q10" s="214"/>
      <c r="R10" s="213"/>
      <c r="S10" s="85"/>
      <c r="T10" s="157" t="str">
        <f t="shared" si="1"/>
        <v>!</v>
      </c>
      <c r="U10" s="240" t="str">
        <f t="shared" si="2"/>
        <v>&lt;---- Začněte vyplněním názvu fakturační skupiny v buňce B10</v>
      </c>
      <c r="W10" s="267" t="b">
        <f t="shared" si="3"/>
        <v>0</v>
      </c>
    </row>
    <row r="11" spans="1:23">
      <c r="A11" s="179" t="str">
        <f t="shared" si="0"/>
        <v/>
      </c>
      <c r="B11" s="134"/>
      <c r="C11" s="134"/>
      <c r="D11" s="134"/>
      <c r="E11" s="134"/>
      <c r="F11" s="135"/>
      <c r="G11" s="71"/>
      <c r="H11" s="134"/>
      <c r="I11" s="71"/>
      <c r="J11" s="71"/>
      <c r="K11" s="72"/>
      <c r="L11" s="196"/>
      <c r="M11" s="197"/>
      <c r="N11" s="196"/>
      <c r="O11" s="71"/>
      <c r="P11" s="239"/>
      <c r="Q11" s="214"/>
      <c r="R11" s="213"/>
      <c r="S11" s="85"/>
      <c r="T11" s="157" t="str">
        <f t="shared" si="1"/>
        <v>!</v>
      </c>
      <c r="U11" s="240" t="str">
        <f t="shared" si="2"/>
        <v>&lt;---- Začněte vyplněním názvu fakturační skupiny v buňce B11</v>
      </c>
      <c r="W11" s="267" t="b">
        <f t="shared" si="3"/>
        <v>0</v>
      </c>
    </row>
    <row r="12" spans="1:23">
      <c r="A12" s="179" t="str">
        <f t="shared" si="0"/>
        <v/>
      </c>
      <c r="B12" s="134"/>
      <c r="C12" s="134"/>
      <c r="D12" s="134"/>
      <c r="E12" s="134"/>
      <c r="F12" s="135"/>
      <c r="G12" s="71"/>
      <c r="H12" s="134"/>
      <c r="I12" s="71"/>
      <c r="J12" s="71"/>
      <c r="K12" s="72"/>
      <c r="L12" s="196"/>
      <c r="M12" s="197"/>
      <c r="N12" s="196"/>
      <c r="O12" s="71"/>
      <c r="P12" s="239"/>
      <c r="Q12" s="214"/>
      <c r="R12" s="213"/>
      <c r="S12" s="85"/>
      <c r="T12" s="157" t="str">
        <f t="shared" si="1"/>
        <v>!</v>
      </c>
      <c r="U12" s="240" t="str">
        <f t="shared" si="2"/>
        <v>&lt;---- Začněte vyplněním názvu fakturační skupiny v buňce B12</v>
      </c>
      <c r="W12" s="267" t="b">
        <f t="shared" si="3"/>
        <v>0</v>
      </c>
    </row>
    <row r="13" spans="1:23">
      <c r="A13" s="179" t="str">
        <f t="shared" si="0"/>
        <v/>
      </c>
      <c r="B13" s="134"/>
      <c r="C13" s="134"/>
      <c r="D13" s="134"/>
      <c r="E13" s="134"/>
      <c r="F13" s="135"/>
      <c r="G13" s="71"/>
      <c r="H13" s="134"/>
      <c r="I13" s="71"/>
      <c r="J13" s="71"/>
      <c r="K13" s="72"/>
      <c r="L13" s="196"/>
      <c r="M13" s="197"/>
      <c r="N13" s="196"/>
      <c r="O13" s="71"/>
      <c r="P13" s="239"/>
      <c r="Q13" s="214"/>
      <c r="R13" s="213"/>
      <c r="S13" s="85"/>
      <c r="T13" s="157" t="str">
        <f t="shared" si="1"/>
        <v>!</v>
      </c>
      <c r="U13" s="240" t="str">
        <f t="shared" si="2"/>
        <v>&lt;---- Začněte vyplněním názvu fakturační skupiny v buňce B13</v>
      </c>
      <c r="W13" s="267" t="b">
        <f t="shared" si="3"/>
        <v>0</v>
      </c>
    </row>
    <row r="14" spans="1:23">
      <c r="A14" s="179" t="str">
        <f t="shared" si="0"/>
        <v/>
      </c>
      <c r="B14" s="134"/>
      <c r="C14" s="134"/>
      <c r="D14" s="134"/>
      <c r="E14" s="134"/>
      <c r="F14" s="135"/>
      <c r="G14" s="71"/>
      <c r="H14" s="134"/>
      <c r="I14" s="71"/>
      <c r="J14" s="71"/>
      <c r="K14" s="72"/>
      <c r="L14" s="196"/>
      <c r="M14" s="197"/>
      <c r="N14" s="196"/>
      <c r="O14" s="71"/>
      <c r="P14" s="239"/>
      <c r="Q14" s="214"/>
      <c r="R14" s="213"/>
      <c r="S14" s="85"/>
      <c r="T14" s="157" t="str">
        <f t="shared" si="1"/>
        <v>!</v>
      </c>
      <c r="U14" s="240" t="str">
        <f t="shared" si="2"/>
        <v>&lt;---- Začněte vyplněním názvu fakturační skupiny v buňce B14</v>
      </c>
      <c r="W14" s="267" t="b">
        <f t="shared" si="3"/>
        <v>0</v>
      </c>
    </row>
    <row r="15" spans="1:23">
      <c r="A15" s="179" t="str">
        <f t="shared" si="0"/>
        <v/>
      </c>
      <c r="B15" s="134"/>
      <c r="C15" s="134"/>
      <c r="D15" s="134"/>
      <c r="E15" s="134"/>
      <c r="F15" s="135"/>
      <c r="G15" s="71"/>
      <c r="H15" s="134"/>
      <c r="I15" s="71"/>
      <c r="J15" s="71"/>
      <c r="K15" s="72"/>
      <c r="L15" s="196"/>
      <c r="M15" s="197"/>
      <c r="N15" s="196"/>
      <c r="O15" s="71"/>
      <c r="P15" s="239"/>
      <c r="Q15" s="214"/>
      <c r="R15" s="213"/>
      <c r="S15" s="85"/>
      <c r="T15" s="157" t="str">
        <f t="shared" si="1"/>
        <v>!</v>
      </c>
      <c r="U15" s="240" t="str">
        <f t="shared" si="2"/>
        <v>&lt;---- Začněte vyplněním názvu fakturační skupiny v buňce B15</v>
      </c>
      <c r="W15" s="267" t="b">
        <f t="shared" si="3"/>
        <v>0</v>
      </c>
    </row>
    <row r="16" spans="1:23">
      <c r="A16" s="179" t="str">
        <f t="shared" si="0"/>
        <v/>
      </c>
      <c r="B16" s="134"/>
      <c r="C16" s="134"/>
      <c r="D16" s="134"/>
      <c r="E16" s="134"/>
      <c r="F16" s="135"/>
      <c r="G16" s="71"/>
      <c r="H16" s="134"/>
      <c r="I16" s="71"/>
      <c r="J16" s="71"/>
      <c r="K16" s="72"/>
      <c r="L16" s="196"/>
      <c r="M16" s="197"/>
      <c r="N16" s="196"/>
      <c r="O16" s="71"/>
      <c r="P16" s="239"/>
      <c r="Q16" s="214"/>
      <c r="R16" s="213"/>
      <c r="S16" s="85"/>
      <c r="T16" s="157" t="str">
        <f t="shared" si="1"/>
        <v>!</v>
      </c>
      <c r="U16" s="240" t="str">
        <f t="shared" si="2"/>
        <v>&lt;---- Začněte vyplněním názvu fakturační skupiny v buňce B16</v>
      </c>
      <c r="W16" s="267" t="b">
        <f t="shared" si="3"/>
        <v>0</v>
      </c>
    </row>
    <row r="17" spans="1:23">
      <c r="A17" s="179" t="str">
        <f t="shared" si="0"/>
        <v/>
      </c>
      <c r="B17" s="134"/>
      <c r="C17" s="134"/>
      <c r="D17" s="134"/>
      <c r="E17" s="134"/>
      <c r="F17" s="135"/>
      <c r="G17" s="71"/>
      <c r="H17" s="134"/>
      <c r="I17" s="71"/>
      <c r="J17" s="71"/>
      <c r="K17" s="72"/>
      <c r="L17" s="196"/>
      <c r="M17" s="197"/>
      <c r="N17" s="196"/>
      <c r="O17" s="71"/>
      <c r="P17" s="239"/>
      <c r="Q17" s="214"/>
      <c r="R17" s="213"/>
      <c r="S17" s="85"/>
      <c r="T17" s="157" t="str">
        <f t="shared" si="1"/>
        <v>!</v>
      </c>
      <c r="U17" s="240" t="str">
        <f t="shared" si="2"/>
        <v>&lt;---- Začněte vyplněním názvu fakturační skupiny v buňce B17</v>
      </c>
      <c r="W17" s="267" t="b">
        <f t="shared" si="3"/>
        <v>0</v>
      </c>
    </row>
    <row r="18" spans="1:23">
      <c r="A18" s="179" t="str">
        <f t="shared" si="0"/>
        <v/>
      </c>
      <c r="B18" s="134"/>
      <c r="C18" s="134"/>
      <c r="D18" s="134"/>
      <c r="E18" s="134"/>
      <c r="F18" s="135"/>
      <c r="G18" s="71"/>
      <c r="H18" s="134"/>
      <c r="I18" s="71"/>
      <c r="J18" s="71"/>
      <c r="K18" s="72"/>
      <c r="L18" s="196"/>
      <c r="M18" s="197"/>
      <c r="N18" s="196"/>
      <c r="O18" s="71"/>
      <c r="P18" s="239"/>
      <c r="Q18" s="214"/>
      <c r="R18" s="213"/>
      <c r="S18" s="85"/>
      <c r="T18" s="157" t="str">
        <f t="shared" si="1"/>
        <v>!</v>
      </c>
      <c r="U18" s="240" t="str">
        <f t="shared" si="2"/>
        <v>&lt;---- Začněte vyplněním názvu fakturační skupiny v buňce B18</v>
      </c>
      <c r="W18" s="267" t="b">
        <f t="shared" si="3"/>
        <v>0</v>
      </c>
    </row>
    <row r="19" spans="1:23">
      <c r="A19" s="179" t="str">
        <f t="shared" si="0"/>
        <v/>
      </c>
      <c r="B19" s="134"/>
      <c r="C19" s="134"/>
      <c r="D19" s="134"/>
      <c r="E19" s="134"/>
      <c r="F19" s="135"/>
      <c r="G19" s="71"/>
      <c r="H19" s="134"/>
      <c r="I19" s="71"/>
      <c r="J19" s="71"/>
      <c r="K19" s="72"/>
      <c r="L19" s="196"/>
      <c r="M19" s="197"/>
      <c r="N19" s="196"/>
      <c r="O19" s="71"/>
      <c r="P19" s="239"/>
      <c r="Q19" s="214"/>
      <c r="R19" s="213"/>
      <c r="S19" s="85"/>
      <c r="T19" s="157" t="str">
        <f t="shared" si="1"/>
        <v>!</v>
      </c>
      <c r="U19" s="240" t="str">
        <f t="shared" si="2"/>
        <v>&lt;---- Začněte vyplněním názvu fakturační skupiny v buňce B19</v>
      </c>
      <c r="W19" s="267" t="b">
        <f t="shared" si="3"/>
        <v>0</v>
      </c>
    </row>
    <row r="20" spans="1:23">
      <c r="A20" s="179" t="str">
        <f t="shared" si="0"/>
        <v/>
      </c>
      <c r="B20" s="134"/>
      <c r="C20" s="134"/>
      <c r="D20" s="134"/>
      <c r="E20" s="134"/>
      <c r="F20" s="135"/>
      <c r="G20" s="71"/>
      <c r="H20" s="134"/>
      <c r="I20" s="71"/>
      <c r="J20" s="71"/>
      <c r="K20" s="72"/>
      <c r="L20" s="196"/>
      <c r="M20" s="197"/>
      <c r="N20" s="196"/>
      <c r="O20" s="71"/>
      <c r="P20" s="239"/>
      <c r="Q20" s="214"/>
      <c r="R20" s="213"/>
      <c r="S20" s="85"/>
      <c r="T20" s="157" t="str">
        <f t="shared" si="1"/>
        <v>!</v>
      </c>
      <c r="U20" s="240" t="str">
        <f t="shared" si="2"/>
        <v>&lt;---- Začněte vyplněním názvu fakturační skupiny v buňce B20</v>
      </c>
      <c r="W20" s="267" t="b">
        <f t="shared" si="3"/>
        <v>0</v>
      </c>
    </row>
    <row r="21" spans="1:23">
      <c r="A21" s="179" t="str">
        <f t="shared" si="0"/>
        <v/>
      </c>
      <c r="B21" s="134"/>
      <c r="C21" s="134"/>
      <c r="D21" s="134"/>
      <c r="E21" s="134"/>
      <c r="F21" s="135"/>
      <c r="G21" s="71"/>
      <c r="H21" s="134"/>
      <c r="I21" s="71"/>
      <c r="J21" s="71"/>
      <c r="K21" s="72"/>
      <c r="L21" s="196"/>
      <c r="M21" s="197"/>
      <c r="N21" s="196"/>
      <c r="O21" s="71"/>
      <c r="P21" s="239"/>
      <c r="Q21" s="214"/>
      <c r="R21" s="213"/>
      <c r="S21" s="85"/>
      <c r="T21" s="157" t="str">
        <f t="shared" si="1"/>
        <v>!</v>
      </c>
      <c r="U21" s="240" t="str">
        <f t="shared" si="2"/>
        <v>&lt;---- Začněte vyplněním názvu fakturační skupiny v buňce B21</v>
      </c>
      <c r="W21" s="267" t="b">
        <f t="shared" si="3"/>
        <v>0</v>
      </c>
    </row>
    <row r="25" spans="1:23">
      <c r="C25" t="s">
        <v>912</v>
      </c>
    </row>
    <row r="26" spans="1:23">
      <c r="P26" s="67"/>
      <c r="Q26" s="67"/>
    </row>
  </sheetData>
  <sheetProtection algorithmName="SHA-512" hashValue="y7GCKxL27SIPPn67gmy8WWdX0AMDsLrhq4XhGnTQmae7cV7KQJy9Jw9itLLKsgYKLMsGkLxV+XY0u4ZExoauWg==" saltValue="xIgUYxW66WaX7EdICWRIPw==" spinCount="100000" sheet="1" objects="1" scenarios="1"/>
  <mergeCells count="1">
    <mergeCell ref="K1:L1"/>
  </mergeCells>
  <conditionalFormatting sqref="A2:A21">
    <cfRule type="containsText" dxfId="34" priority="119" operator="containsText" text="!">
      <formula>NOT(ISERROR(SEARCH("!",A2)))</formula>
    </cfRule>
  </conditionalFormatting>
  <conditionalFormatting sqref="B2:B21">
    <cfRule type="expression" dxfId="33" priority="47">
      <formula>B2=""</formula>
    </cfRule>
  </conditionalFormatting>
  <conditionalFormatting sqref="C2:C21">
    <cfRule type="expression" dxfId="32" priority="28">
      <formula>AND(B2&lt;&gt;"",C2="")</formula>
    </cfRule>
  </conditionalFormatting>
  <conditionalFormatting sqref="D2:D21">
    <cfRule type="expression" dxfId="31" priority="27">
      <formula>AND(B2&lt;&gt;"",D2="")</formula>
    </cfRule>
  </conditionalFormatting>
  <conditionalFormatting sqref="E2:E21">
    <cfRule type="expression" dxfId="30" priority="26">
      <formula>AND(B2&lt;&gt;"",E2="")</formula>
    </cfRule>
  </conditionalFormatting>
  <conditionalFormatting sqref="F2:F21">
    <cfRule type="expression" dxfId="29" priority="25">
      <formula>AND(B2&lt;&gt;"",F2="")</formula>
    </cfRule>
  </conditionalFormatting>
  <conditionalFormatting sqref="H2:H21">
    <cfRule type="expression" dxfId="28" priority="24">
      <formula>AND(B2&lt;&gt;"",H2="")</formula>
    </cfRule>
  </conditionalFormatting>
  <conditionalFormatting sqref="I2:I21">
    <cfRule type="expression" dxfId="27" priority="23">
      <formula>AND(B2&lt;&gt;"",I2="")</formula>
    </cfRule>
  </conditionalFormatting>
  <conditionalFormatting sqref="J2:J21">
    <cfRule type="expression" dxfId="26" priority="7">
      <formula>AND(J2="PP",O2="E")</formula>
    </cfRule>
    <cfRule type="expression" dxfId="25" priority="8">
      <formula>AND(B2&lt;&gt;"",J2="")</formula>
    </cfRule>
  </conditionalFormatting>
  <conditionalFormatting sqref="L2:L21">
    <cfRule type="expression" dxfId="24" priority="20">
      <formula>AND(J2="I",B2&lt;&gt;"",L2="")</formula>
    </cfRule>
  </conditionalFormatting>
  <conditionalFormatting sqref="M2:M21">
    <cfRule type="expression" dxfId="23" priority="19">
      <formula>AND(J2="I",B2&lt;&gt;"",M2="")</formula>
    </cfRule>
  </conditionalFormatting>
  <conditionalFormatting sqref="N2:N21">
    <cfRule type="expression" dxfId="22" priority="18">
      <formula>AND(J2="I",B2&lt;&gt;"",N2="")</formula>
    </cfRule>
  </conditionalFormatting>
  <conditionalFormatting sqref="P2:P21">
    <cfRule type="expression" dxfId="21" priority="2">
      <formula>AND(B2&lt;&gt;"",P2="")</formula>
    </cfRule>
  </conditionalFormatting>
  <conditionalFormatting sqref="Q3:Q21">
    <cfRule type="expression" dxfId="20" priority="9">
      <formula>AND(R3="ANO",Q3="",P3="")</formula>
    </cfRule>
  </conditionalFormatting>
  <conditionalFormatting sqref="S2:S21">
    <cfRule type="expression" dxfId="19" priority="1">
      <formula>AND(O2="E",S2="T")</formula>
    </cfRule>
  </conditionalFormatting>
  <dataValidations xWindow="398" yWindow="531" count="8">
    <dataValidation type="list" allowBlank="1" showInputMessage="1" showErrorMessage="1" sqref="M2:M21" xr:uid="{00000000-0002-0000-0200-000000000000}">
      <formula1>bankcode</formula1>
    </dataValidation>
    <dataValidation type="textLength" allowBlank="1" showInputMessage="1" showErrorMessage="1" errorTitle="Chyba" error="Zadejte prosím 5-ti místné číslo PSČ " promptTitle="informace" prompt="Vyplňte PSČ odpovídající adrese ve formátu XXXXX" sqref="I2:I21" xr:uid="{00000000-0002-0000-0200-000004000000}">
      <formula1>5</formula1>
      <formula2>5</formula2>
    </dataValidation>
    <dataValidation type="custom" allowBlank="1" showInputMessage="1" showErrorMessage="1" errorTitle="chyba !" error="Telefonní číslo musí být bez předvolby a mít právě 9 číslic. " promptTitle="zadejte mobilní číslo" prompt="Zadejte mobilní číslo bez předvolby" sqref="Q2:Q21" xr:uid="{01120604-C1A8-485C-B813-E007DE47B0D6}">
      <formula1>AND(ISNUMBER(VALUE(MID(Q2,1,9))),LEN(Q2)=9)</formula1>
    </dataValidation>
    <dataValidation type="list" allowBlank="1" showInputMessage="1" showErrorMessage="1" errorTitle="chyba" error="musíte vybrat ze seznamu" promptTitle="vyber ze seznamu" prompt="BÚ (převod z bankovního účtu),_x000a_I (inkaso z bankovního účtu)" sqref="J2:J21" xr:uid="{3A0F18DB-0173-48CF-959B-92220B6C1B63}">
      <formula1>typUhrady</formula1>
    </dataValidation>
    <dataValidation type="list" allowBlank="1" showInputMessage="1" showErrorMessage="1" promptTitle="Typ vyúčtování služeb" prompt="Bude Vám vystaveno _x000a_elektronické vyúčtování." sqref="O2:O21" xr:uid="{0B783EBD-8EF8-484A-8AB1-F798F9EE1437}">
      <formula1>TypVyuct</formula1>
    </dataValidation>
    <dataValidation type="list" allowBlank="1" showInputMessage="1" showErrorMessage="1" promptTitle="Notifikace o vyúčtování" prompt="Notifikaci o vyúčtování budete dostávat_x000a_automaticky. Do vedlejších polí zadejte_x000a_ prosím e-mail, kam Vám notifikaci a vyúčtování _x000a_zašleme, případně telefonní číslo pokud chcete i SMS" sqref="R2:R21" xr:uid="{96D581A7-EA1E-41D8-966C-0AE4E3C13DDB}">
      <formula1>AnoNe</formula1>
    </dataValidation>
    <dataValidation type="list" allowBlank="1" showInputMessage="1" showErrorMessage="1" promptTitle="Podrobný výpis" prompt="Pokud si u služby zvolíte, že chcete dostávat_x000a_podrobný výpis služeb, bude součástí Vašeho_x000a_elektronického vyúčtování._x000a_" sqref="S2:S21" xr:uid="{C6C9241D-A516-425D-9926-367ED5D37B18}">
      <formula1>podrvypis</formula1>
    </dataValidation>
    <dataValidation type="custom" allowBlank="1" showInputMessage="1" showErrorMessage="1" errorTitle="Chyba!" error="e-mail přesahuje délku 40 znaků nebo má chybný formát." promptTitle="zadejte e-mail" prompt="E-mail může mít délku max 40 znaků a správý formát (něco@něco.něco.něco)." sqref="P2:P21" xr:uid="{C8CC3AD0-302A-4D72-993A-5B878972D627}">
      <formula1>W2</formula1>
    </dataValidation>
  </dataValidations>
  <pageMargins left="0.39370078740157483" right="0.39370078740157483" top="0.74803149606299213" bottom="0.43307086614173229" header="0.31496062992125984" footer="0.31496062992125984"/>
  <pageSetup orientation="landscape" r:id="rId1"/>
  <headerFooter>
    <oddHeader xml:space="preserve">&amp;L&amp;"Arial,tučné"&amp;9Definice nových fakturačních skupin&amp;"Arial,obyčejné"
.&amp;"-,Regular"&amp;11
</oddHeader>
    <oddFooter>&amp;L&amp;K00-029formulář verze 1.1, platný od 13.12.2021&amp;C&amp;K00-038Strana &amp;P/&amp;N&amp;R&amp;KFF0000Symbol * označuje povinné pole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49"/>
  <sheetViews>
    <sheetView showGridLines="0" zoomScaleNormal="100" workbookViewId="0">
      <selection activeCell="T31" sqref="T31"/>
    </sheetView>
  </sheetViews>
  <sheetFormatPr defaultRowHeight="14.5"/>
  <sheetData>
    <row r="1" spans="1:9" ht="18">
      <c r="A1" s="23" t="s">
        <v>136</v>
      </c>
      <c r="B1" s="25"/>
      <c r="C1" s="1"/>
      <c r="D1" s="1"/>
      <c r="E1" s="1"/>
      <c r="F1" s="1"/>
      <c r="G1" s="1"/>
      <c r="H1" s="1"/>
      <c r="I1" s="1"/>
    </row>
    <row r="2" spans="1:9" ht="23">
      <c r="A2" s="24" t="s">
        <v>137</v>
      </c>
      <c r="B2" s="255" t="s">
        <v>623</v>
      </c>
      <c r="C2" s="255"/>
      <c r="D2" s="255"/>
      <c r="E2" s="255"/>
      <c r="F2" s="255"/>
      <c r="G2" s="255"/>
      <c r="H2" s="255"/>
      <c r="I2" s="255"/>
    </row>
    <row r="3" spans="1:9">
      <c r="A3" s="15"/>
    </row>
    <row r="4" spans="1:9">
      <c r="A4" s="16"/>
    </row>
    <row r="5" spans="1:9">
      <c r="A5" s="16"/>
    </row>
    <row r="6" spans="1:9">
      <c r="A6" s="17"/>
    </row>
    <row r="7" spans="1:9">
      <c r="A7" s="17"/>
    </row>
    <row r="8" spans="1:9">
      <c r="A8" s="18"/>
    </row>
    <row r="9" spans="1:9">
      <c r="A9" s="17"/>
    </row>
    <row r="10" spans="1:9">
      <c r="A10" s="18"/>
    </row>
    <row r="11" spans="1:9">
      <c r="A11" s="19"/>
    </row>
    <row r="12" spans="1:9">
      <c r="A12" s="16"/>
    </row>
    <row r="13" spans="1:9">
      <c r="A13" s="16"/>
    </row>
    <row r="14" spans="1:9">
      <c r="A14" s="16"/>
    </row>
    <row r="15" spans="1:9">
      <c r="A15" s="16"/>
    </row>
    <row r="16" spans="1:9">
      <c r="A16" s="16"/>
    </row>
    <row r="17" spans="1:9">
      <c r="A17" s="16"/>
    </row>
    <row r="18" spans="1:9">
      <c r="A18" s="20"/>
    </row>
    <row r="19" spans="1:9">
      <c r="A19" s="20"/>
    </row>
    <row r="20" spans="1:9">
      <c r="A20" s="11"/>
      <c r="B20" s="1"/>
      <c r="C20" s="1"/>
      <c r="D20" s="1"/>
      <c r="E20" s="1"/>
      <c r="F20" s="1"/>
      <c r="G20" s="1"/>
      <c r="H20" s="1"/>
      <c r="I20" s="1"/>
    </row>
    <row r="21" spans="1:9">
      <c r="A21" s="11"/>
      <c r="B21" s="1"/>
      <c r="C21" s="1"/>
      <c r="D21" s="1"/>
      <c r="E21" s="1"/>
      <c r="F21" s="1"/>
      <c r="G21" s="1"/>
      <c r="H21" s="1"/>
      <c r="I21" s="1"/>
    </row>
    <row r="22" spans="1:9">
      <c r="A22" s="11"/>
      <c r="B22" s="1"/>
      <c r="C22" s="1"/>
      <c r="D22" s="1"/>
      <c r="E22" s="1"/>
      <c r="F22" s="1"/>
      <c r="G22" s="1"/>
      <c r="H22" s="1"/>
      <c r="I22" s="1"/>
    </row>
    <row r="23" spans="1:9">
      <c r="A23" s="11"/>
      <c r="B23" s="1"/>
      <c r="C23" s="1"/>
      <c r="D23" s="1"/>
      <c r="E23" s="1"/>
      <c r="F23" s="1"/>
      <c r="G23" s="1"/>
      <c r="H23" s="1"/>
      <c r="I23" s="1"/>
    </row>
    <row r="24" spans="1:9">
      <c r="A24" s="11"/>
      <c r="B24" s="1"/>
      <c r="C24" s="1"/>
      <c r="D24" s="1"/>
      <c r="E24" s="1"/>
      <c r="F24" s="1"/>
      <c r="G24" s="1"/>
      <c r="H24" s="1"/>
      <c r="I24" s="1"/>
    </row>
    <row r="25" spans="1:9">
      <c r="A25" s="11"/>
      <c r="B25" s="1"/>
      <c r="C25" s="1"/>
      <c r="D25" s="1"/>
      <c r="E25" s="1"/>
      <c r="F25" s="1"/>
      <c r="G25" s="1"/>
      <c r="H25" s="1"/>
      <c r="I25" s="1"/>
    </row>
    <row r="26" spans="1:9">
      <c r="A26" s="11"/>
      <c r="B26" s="1"/>
      <c r="C26" s="1"/>
      <c r="D26" s="1"/>
      <c r="E26" s="1"/>
      <c r="F26" s="1"/>
      <c r="G26" s="1"/>
      <c r="H26" s="1"/>
      <c r="I26" s="1"/>
    </row>
    <row r="27" spans="1:9">
      <c r="A27" s="11"/>
      <c r="B27" s="1"/>
      <c r="C27" s="1"/>
      <c r="D27" s="1"/>
      <c r="E27" s="1"/>
      <c r="F27" s="1"/>
      <c r="G27" s="1"/>
      <c r="H27" s="1"/>
      <c r="I27" s="1"/>
    </row>
    <row r="28" spans="1:9">
      <c r="A28" s="11"/>
      <c r="B28" s="1"/>
      <c r="C28" s="1"/>
      <c r="D28" s="1"/>
      <c r="E28" s="1"/>
      <c r="F28" s="1"/>
      <c r="G28" s="1"/>
      <c r="H28" s="1"/>
      <c r="I28" s="1"/>
    </row>
    <row r="29" spans="1:9">
      <c r="A29" s="11"/>
      <c r="B29" s="1"/>
      <c r="C29" s="1"/>
      <c r="D29" s="1"/>
      <c r="E29" s="1"/>
      <c r="F29" s="1"/>
      <c r="G29" s="1"/>
      <c r="H29" s="1"/>
      <c r="I29" s="1"/>
    </row>
    <row r="30" spans="1:9">
      <c r="A30" s="11"/>
      <c r="B30" s="1"/>
      <c r="C30" s="1"/>
      <c r="D30" s="1"/>
      <c r="E30" s="1"/>
      <c r="F30" s="1"/>
      <c r="G30" s="1"/>
      <c r="H30" s="1"/>
      <c r="I30" s="1"/>
    </row>
    <row r="31" spans="1:9">
      <c r="A31" s="11"/>
      <c r="B31" s="1"/>
      <c r="C31" s="1"/>
      <c r="D31" s="1"/>
      <c r="E31" s="1"/>
      <c r="F31" s="1"/>
      <c r="G31" s="1"/>
      <c r="H31" s="1"/>
      <c r="I31" s="1"/>
    </row>
    <row r="32" spans="1:9">
      <c r="A32" s="11"/>
      <c r="B32" s="1"/>
      <c r="C32" s="1"/>
      <c r="D32" s="1"/>
      <c r="E32" s="1"/>
      <c r="F32" s="1"/>
      <c r="G32" s="1"/>
      <c r="H32" s="1"/>
      <c r="I32" s="1"/>
    </row>
    <row r="33" spans="1:9">
      <c r="A33" s="11"/>
      <c r="B33" s="1"/>
      <c r="C33" s="1"/>
      <c r="D33" s="1"/>
      <c r="E33" s="1"/>
      <c r="F33" s="1"/>
      <c r="G33" s="1"/>
      <c r="H33" s="1"/>
      <c r="I33" s="1"/>
    </row>
    <row r="34" spans="1:9">
      <c r="A34" s="11"/>
      <c r="B34" s="1"/>
      <c r="C34" s="1"/>
      <c r="D34" s="1"/>
      <c r="E34" s="1"/>
      <c r="F34" s="1"/>
      <c r="G34" s="1"/>
      <c r="H34" s="1"/>
      <c r="I34" s="1"/>
    </row>
    <row r="35" spans="1:9">
      <c r="A35" s="11"/>
      <c r="B35" s="1"/>
      <c r="C35" s="1"/>
      <c r="D35" s="1"/>
      <c r="E35" s="1"/>
      <c r="F35" s="1"/>
      <c r="G35" s="1"/>
      <c r="H35" s="1"/>
      <c r="I35" s="1"/>
    </row>
    <row r="36" spans="1:9">
      <c r="A36" s="11"/>
      <c r="B36" s="1"/>
      <c r="C36" s="1"/>
      <c r="D36" s="1"/>
      <c r="E36" s="1"/>
      <c r="F36" s="1"/>
      <c r="G36" s="1"/>
      <c r="H36" s="1"/>
      <c r="I36" s="1"/>
    </row>
    <row r="37" spans="1:9">
      <c r="A37" s="11"/>
      <c r="B37" s="1"/>
      <c r="C37" s="1"/>
      <c r="D37" s="1"/>
      <c r="E37" s="1"/>
      <c r="F37" s="1"/>
      <c r="G37" s="1"/>
      <c r="H37" s="1"/>
      <c r="I37" s="1"/>
    </row>
    <row r="38" spans="1:9">
      <c r="A38" s="11"/>
      <c r="B38" s="1"/>
      <c r="C38" s="1"/>
      <c r="D38" s="1"/>
      <c r="E38" s="1"/>
      <c r="F38" s="1"/>
      <c r="G38" s="1"/>
      <c r="H38" s="1"/>
      <c r="I38" s="1"/>
    </row>
    <row r="39" spans="1:9">
      <c r="A39" s="11"/>
      <c r="B39" s="1"/>
      <c r="C39" s="1"/>
      <c r="D39" s="1"/>
      <c r="E39" s="1"/>
      <c r="F39" s="1"/>
      <c r="G39" s="1"/>
      <c r="H39" s="1"/>
      <c r="I39" s="1"/>
    </row>
    <row r="40" spans="1:9">
      <c r="A40" s="11"/>
      <c r="B40" s="1"/>
      <c r="C40" s="1"/>
      <c r="D40" s="1"/>
      <c r="E40" s="1"/>
      <c r="F40" s="1"/>
      <c r="G40" s="1"/>
      <c r="H40" s="1"/>
      <c r="I40" s="1"/>
    </row>
    <row r="41" spans="1:9">
      <c r="A41" s="11"/>
      <c r="B41" s="1"/>
      <c r="C41" s="1"/>
      <c r="D41" s="1"/>
      <c r="E41" s="1"/>
      <c r="F41" s="1"/>
      <c r="G41" s="1"/>
      <c r="H41" s="1"/>
      <c r="I41" s="1"/>
    </row>
    <row r="42" spans="1:9">
      <c r="A42" s="11"/>
      <c r="B42" s="1"/>
      <c r="C42" s="1"/>
      <c r="D42" s="1"/>
      <c r="E42" s="1"/>
      <c r="F42" s="1"/>
      <c r="G42" s="1"/>
      <c r="H42" s="1"/>
      <c r="I42" s="1"/>
    </row>
    <row r="43" spans="1:9">
      <c r="A43" s="11"/>
      <c r="B43" s="1"/>
      <c r="C43" s="1"/>
      <c r="D43" s="1"/>
      <c r="E43" s="1"/>
      <c r="F43" s="1"/>
      <c r="G43" s="1"/>
      <c r="H43" s="1"/>
      <c r="I43" s="1"/>
    </row>
    <row r="44" spans="1:9">
      <c r="A44" s="11"/>
      <c r="B44" s="1"/>
      <c r="C44" s="1"/>
      <c r="D44" s="1"/>
      <c r="E44" s="1"/>
      <c r="F44" s="1"/>
      <c r="G44" s="1"/>
      <c r="H44" s="1"/>
      <c r="I44" s="1"/>
    </row>
    <row r="45" spans="1:9">
      <c r="A45" s="11"/>
      <c r="B45" s="1"/>
      <c r="C45" s="1"/>
      <c r="D45" s="1"/>
      <c r="E45" s="1"/>
      <c r="F45" s="1"/>
      <c r="G45" s="1"/>
      <c r="H45" s="1"/>
      <c r="I45" s="1"/>
    </row>
    <row r="46" spans="1:9">
      <c r="A46" s="11"/>
      <c r="B46" s="1"/>
      <c r="C46" s="1"/>
      <c r="D46" s="1"/>
      <c r="E46" s="1"/>
      <c r="F46" s="1"/>
      <c r="G46" s="1"/>
      <c r="H46" s="1"/>
      <c r="I46" s="1"/>
    </row>
    <row r="47" spans="1:9">
      <c r="A47" s="11"/>
      <c r="B47" s="1"/>
      <c r="C47" s="1"/>
      <c r="D47" s="1"/>
      <c r="E47" s="1"/>
      <c r="F47" s="1"/>
      <c r="G47" s="1"/>
      <c r="H47" s="1"/>
      <c r="I47" s="1"/>
    </row>
    <row r="48" spans="1:9">
      <c r="A48" s="11"/>
      <c r="B48" s="1"/>
      <c r="C48" s="1"/>
      <c r="D48" s="1"/>
      <c r="E48" s="1"/>
      <c r="F48" s="1"/>
      <c r="G48" s="1"/>
      <c r="H48" s="1"/>
      <c r="I48" s="1"/>
    </row>
    <row r="49" spans="1:9">
      <c r="A49" s="11"/>
      <c r="B49" s="1"/>
      <c r="C49" s="1"/>
      <c r="D49" s="1"/>
      <c r="E49" s="1"/>
      <c r="F49" s="1"/>
      <c r="G49" s="1"/>
      <c r="H49" s="1"/>
      <c r="I49" s="1"/>
    </row>
  </sheetData>
  <sheetProtection algorithmName="SHA-512" hashValue="WpTVd9Ztti8PhIagHU0396UmovlQEygR6A7pyH1iKDlPp2aeCl1dl3JMIjiqwUvErCNoiYav/liPuwAEK1HTQw==" saltValue="r4r+HcBaVPptcK87fnl6OQ==" spinCount="100000" sheet="1" objects="1" scenarios="1"/>
  <mergeCells count="1">
    <mergeCell ref="B2:I2"/>
  </mergeCells>
  <pageMargins left="0.39370078740157483" right="0.39370078740157483" top="0.31496062992125984" bottom="0.43307086614173229" header="0.31496062992125984" footer="0.31496062992125984"/>
  <pageSetup paperSize="9" orientation="portrait" r:id="rId1"/>
  <headerFooter>
    <oddFooter>&amp;L&amp;K00-028formulář verze 1.1, platný od 13.12.2021&amp;C&amp;K00-028Strana &amp;P/&amp;N&amp;R&amp;KFF0000Symbol * označuje povinné pole</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CCCC"/>
  </sheetPr>
  <dimension ref="A1:AO102"/>
  <sheetViews>
    <sheetView showGridLines="0" showRuler="0" zoomScale="130" zoomScaleNormal="130" zoomScalePageLayoutView="73" workbookViewId="0">
      <pane xSplit="1" ySplit="1" topLeftCell="B2" activePane="bottomRight" state="frozen"/>
      <selection pane="topRight" activeCell="B1" sqref="B1"/>
      <selection pane="bottomLeft" activeCell="A2" sqref="A2"/>
      <selection pane="bottomRight" activeCell="E13" sqref="E13"/>
    </sheetView>
  </sheetViews>
  <sheetFormatPr defaultColWidth="8.81640625" defaultRowHeight="14.5"/>
  <cols>
    <col min="1" max="1" width="29.1796875" style="98" customWidth="1"/>
    <col min="2" max="2" width="3.453125" style="22" customWidth="1"/>
    <col min="3" max="3" width="8.1796875" style="22" customWidth="1"/>
    <col min="4" max="4" width="4.81640625" style="22" customWidth="1"/>
    <col min="5" max="5" width="30.81640625" style="92" customWidth="1"/>
    <col min="6" max="6" width="15.1796875" style="22" customWidth="1"/>
    <col min="7" max="7" width="7.7265625" style="22" customWidth="1"/>
    <col min="8" max="8" width="8.81640625" style="22" customWidth="1"/>
    <col min="9" max="10" width="3.453125" style="22" customWidth="1"/>
    <col min="11" max="11" width="2.54296875" style="22" customWidth="1"/>
    <col min="12" max="12" width="9.54296875" style="22" customWidth="1"/>
    <col min="13" max="13" width="9.26953125" style="22" customWidth="1"/>
    <col min="14" max="14" width="12.81640625" style="22" customWidth="1"/>
    <col min="15" max="15" width="3.26953125" style="22" customWidth="1"/>
    <col min="16" max="16" width="7.453125" style="22" customWidth="1"/>
    <col min="17" max="17" width="10" style="22" customWidth="1"/>
    <col min="18" max="18" width="11.1796875" style="22" customWidth="1"/>
    <col min="19" max="20" width="11.7265625" style="22" customWidth="1"/>
    <col min="21" max="21" width="3" style="22" customWidth="1"/>
    <col min="22" max="22" width="2.81640625" style="22" customWidth="1"/>
    <col min="23" max="23" width="18.81640625" style="22" customWidth="1"/>
    <col min="24" max="24" width="4.1796875" style="92" customWidth="1"/>
    <col min="25" max="26" width="3.1796875" style="92" customWidth="1"/>
    <col min="27" max="29" width="5.1796875" style="92" customWidth="1"/>
    <col min="30" max="30" width="3.1796875" style="92" customWidth="1"/>
    <col min="31" max="32" width="3" style="92" customWidth="1"/>
    <col min="33" max="33" width="4.7265625" style="92" customWidth="1"/>
    <col min="34" max="34" width="7.453125" style="22" customWidth="1"/>
    <col min="35" max="35" width="8.453125" style="92" customWidth="1"/>
    <col min="36" max="38" width="27.7265625" style="22" customWidth="1"/>
    <col min="39" max="16384" width="8.81640625" style="22"/>
  </cols>
  <sheetData>
    <row r="1" spans="1:41" s="21" customFormat="1" ht="117.65" customHeight="1">
      <c r="A1" s="182" t="str">
        <f>"Informace o počtu stránek k tisku 
Celkem:"&amp;(ROUNDUP((COUNTA(C:C)-1)/24,0)*2)+6&amp;"
Převáděné Služby:"&amp;(ROUNDUP((COUNTA(C:C)-1)/24,0)*2)&amp;"
 Výsledek  kontroly formuláře                      ||
V"</f>
        <v>Informace o počtu stránek k tisku 
Celkem:6
Převáděné Služby:0
 Výsledek  kontroly formuláře                      ||
V</v>
      </c>
      <c r="B1" s="94" t="s">
        <v>135</v>
      </c>
      <c r="C1" s="95" t="s">
        <v>738</v>
      </c>
      <c r="D1" s="94" t="s">
        <v>712</v>
      </c>
      <c r="E1" s="95" t="s">
        <v>621</v>
      </c>
      <c r="F1" s="206" t="s">
        <v>809</v>
      </c>
      <c r="G1" s="207" t="s">
        <v>810</v>
      </c>
      <c r="H1" s="96" t="s">
        <v>744</v>
      </c>
      <c r="I1" s="94" t="s">
        <v>745</v>
      </c>
      <c r="J1" s="94" t="s">
        <v>746</v>
      </c>
      <c r="K1" s="180" t="s">
        <v>747</v>
      </c>
      <c r="L1" s="259" t="s">
        <v>748</v>
      </c>
      <c r="M1" s="260"/>
      <c r="N1" s="261"/>
      <c r="O1" s="94" t="s">
        <v>135</v>
      </c>
      <c r="P1" s="94" t="s">
        <v>622</v>
      </c>
      <c r="Q1" s="256" t="s">
        <v>749</v>
      </c>
      <c r="R1" s="257"/>
      <c r="S1" s="257"/>
      <c r="T1" s="258"/>
      <c r="U1" s="94" t="s">
        <v>750</v>
      </c>
      <c r="V1" s="94" t="s">
        <v>751</v>
      </c>
      <c r="W1" s="94" t="s">
        <v>752</v>
      </c>
      <c r="X1" s="94" t="s">
        <v>753</v>
      </c>
      <c r="Y1" s="94" t="s">
        <v>754</v>
      </c>
      <c r="Z1" s="94" t="s">
        <v>755</v>
      </c>
      <c r="AA1" s="94" t="s">
        <v>756</v>
      </c>
      <c r="AB1" s="94" t="s">
        <v>757</v>
      </c>
      <c r="AC1" s="94" t="s">
        <v>758</v>
      </c>
      <c r="AD1" s="94" t="s">
        <v>759</v>
      </c>
      <c r="AE1" s="94" t="s">
        <v>760</v>
      </c>
      <c r="AF1" s="97" t="s">
        <v>761</v>
      </c>
      <c r="AG1" s="95" t="s">
        <v>762</v>
      </c>
      <c r="AH1" s="94" t="s">
        <v>622</v>
      </c>
      <c r="AI1" s="227" t="s">
        <v>902</v>
      </c>
      <c r="AJ1" s="241" t="s">
        <v>911</v>
      </c>
      <c r="AK1" s="241" t="s">
        <v>910</v>
      </c>
      <c r="AL1" s="241" t="str">
        <f>IF(zajemce_subjektivita&lt;&gt;"Právnická osoba","Souhlasím s marketingem třetích stran. 
Přejete-li si dostávat nejen nabídky od nás, ale i ty od našich spolupracujících partnerů, pak na základě tohoto souhlasu vám dáme vědět, jakmile se objeví něco, co by se vám mohlo hodit.","Souhlas se zasíláním marketingových nabídek od třetích stran společností T-Mobile – zájemce právnická osoba.
Zájemce uděluje souhlas se zasíláním marketingových sdělení o produktech a službách třetích stran ze strany T-Mobile elektronickými prostředky.")</f>
        <v>Souhlas se zasíláním marketingových nabídek od třetích stran společností T-Mobile – zájemce právnická osoba.
Zájemce uděluje souhlas se zasíláním marketingových sdělení o produktech a službách třetích stran ze strany T-Mobile elektronickými prostředky.</v>
      </c>
    </row>
    <row r="2" spans="1:41" s="78" customFormat="1" ht="16.5" customHeight="1">
      <c r="A2" s="210" t="str">
        <f t="shared" ref="A2:A65" si="0">IF(C2&lt;&gt;"",IF(AND(C2="",E2="",M2="",N2="",AG2=""),"",IF(C2="","Tel. číslo!! ","")&amp;IF(E2="","Tarif!! ","")&amp;IF(AND(LEFT(E2,3)="Můj",F2=""),"Porce dat!! ","")&amp;IF(OR(AND(M2="",N2=""),AND(M2="",N2="_"),AND(M2&lt;&gt;"",N2&lt;&gt;"")),"Fakturační skupina!! ","")&amp;IF(AND(COUNTIF($C$2:$C$101,C2)&lt;2,COUNTIF(tarify_kontrola,E2)&gt;0,C2&lt;&gt;"",E2&lt;&gt;"",AND(OR(M2&lt;&gt;"",N2&lt;&gt;""),N2&lt;&gt;"_",OR(AND(M2="",N2&lt;&gt;""),AND(M2&lt;&gt;"",N2=""))),AG2&lt;&gt;""),"OK","")&amp;IF(AND(V2=2,COUNTA(Q2:T2)&gt;0),"Chyba:Blokování roam. dat X dat.roam.zvýhodnění!! ","")&amp;IF(AND(V2=1,W2&lt;&gt;"")," Chyba:Blok.dat X dat.zvýhodnění!! ","")&amp;IF(COUNTIF($C$2:$C$101,C2)&gt;1,"Duplicitní tel. číslo!! ","")&amp;IF(OR(AND(IFERROR(FIND("Z1",Q2)&gt;0,FALSE),IFERROR(FIND("Z1",R2)&gt;0,FALSE)),AND(IFERROR(FIND("Z2",Q2)&gt;0,FALSE),IFERROR(FIND("Z2",S2)&gt;0,FALSE)),AND(IFERROR(FIND("Z3",Q2)&gt;0,FALSE),IFERROR(FIND("Z3",T2)&gt;0,FALSE))),"Roam. zvýh. stejné zóny nelze kombinovat!","")&amp;IF(AG2="","Heslo!! ",""))&amp;(IF(AND(COUNTIF(tarify_kontrola,E2)=0,E2&lt;&gt;""),"Vyberte tarif ze seznamu!! ","")&amp;IF(AND(F2="",IFERROR(SEARCH("student",E2)&gt;0,0)),"RČ pro tarif Student!! ","")&amp;IF(COUNTIF(DATA_Services,F2)&gt;1,"Duplicitní RČ u Tarifu Student!! ","")&amp;IF(AND(G2&lt;&gt;"",IFERROR(SEARCH("student",E2)&gt;0,0)),"M1 slevu nelze kombinovat s tarifem Student!! ","")),IF(E2&lt;&gt;"","Je zadaný jen tarif, zadejte nejdříve Převáděné telefonní číslo",""))</f>
        <v/>
      </c>
      <c r="B2" s="77">
        <v>1</v>
      </c>
      <c r="C2" s="181"/>
      <c r="D2" s="125"/>
      <c r="E2" s="90"/>
      <c r="F2" s="208"/>
      <c r="G2" s="209"/>
      <c r="H2" s="126"/>
      <c r="I2" s="68"/>
      <c r="J2" s="68" t="s">
        <v>245</v>
      </c>
      <c r="K2" s="211"/>
      <c r="L2" s="99" t="str">
        <f>helpsheet!AO2</f>
        <v>zadejte FS: (M)</v>
      </c>
      <c r="M2" s="225"/>
      <c r="N2" s="226"/>
      <c r="O2" s="77">
        <v>1</v>
      </c>
      <c r="P2" s="100">
        <f t="shared" ref="P2:P33" si="1">C2</f>
        <v>0</v>
      </c>
      <c r="Q2" s="243"/>
      <c r="R2" s="243"/>
      <c r="S2" s="243"/>
      <c r="T2" s="243"/>
      <c r="U2" s="68"/>
      <c r="V2" s="68"/>
      <c r="W2" s="68"/>
      <c r="X2" s="89" t="s">
        <v>130</v>
      </c>
      <c r="Y2" s="89" t="s">
        <v>130</v>
      </c>
      <c r="Z2" s="89" t="s">
        <v>130</v>
      </c>
      <c r="AA2" s="89" t="s">
        <v>130</v>
      </c>
      <c r="AB2" s="89" t="s">
        <v>130</v>
      </c>
      <c r="AC2" s="89" t="s">
        <v>130</v>
      </c>
      <c r="AD2" s="89" t="s">
        <v>130</v>
      </c>
      <c r="AE2" s="90"/>
      <c r="AF2" s="91"/>
      <c r="AG2" s="118"/>
      <c r="AH2" s="100">
        <f>C2</f>
        <v>0</v>
      </c>
      <c r="AI2" s="228"/>
      <c r="AJ2" s="89" t="s">
        <v>130</v>
      </c>
      <c r="AK2" s="89" t="s">
        <v>130</v>
      </c>
      <c r="AL2" s="89" t="s">
        <v>130</v>
      </c>
      <c r="AM2" s="22"/>
      <c r="AN2" s="22"/>
      <c r="AO2" s="22"/>
    </row>
    <row r="3" spans="1:41" s="78" customFormat="1" ht="16.5" customHeight="1">
      <c r="A3" s="210" t="str">
        <f t="shared" si="0"/>
        <v/>
      </c>
      <c r="B3" s="77">
        <v>2</v>
      </c>
      <c r="C3" s="181"/>
      <c r="D3" s="125"/>
      <c r="E3" s="90"/>
      <c r="F3" s="208"/>
      <c r="G3" s="209"/>
      <c r="H3" s="126"/>
      <c r="I3" s="68"/>
      <c r="J3" s="68" t="s">
        <v>245</v>
      </c>
      <c r="K3" s="211"/>
      <c r="L3" s="99" t="str">
        <f>helpsheet!AO3</f>
        <v>zadejte FS: (M)</v>
      </c>
      <c r="M3" s="212"/>
      <c r="N3" s="211"/>
      <c r="O3" s="77">
        <v>2</v>
      </c>
      <c r="P3" s="100">
        <f t="shared" si="1"/>
        <v>0</v>
      </c>
      <c r="Q3" s="243"/>
      <c r="R3" s="243"/>
      <c r="S3" s="243"/>
      <c r="T3" s="243"/>
      <c r="U3" s="68"/>
      <c r="V3" s="68"/>
      <c r="W3" s="68"/>
      <c r="X3" s="89" t="s">
        <v>130</v>
      </c>
      <c r="Y3" s="89" t="s">
        <v>130</v>
      </c>
      <c r="Z3" s="89" t="s">
        <v>130</v>
      </c>
      <c r="AA3" s="89" t="s">
        <v>130</v>
      </c>
      <c r="AB3" s="89" t="s">
        <v>130</v>
      </c>
      <c r="AC3" s="89" t="s">
        <v>130</v>
      </c>
      <c r="AD3" s="89" t="s">
        <v>130</v>
      </c>
      <c r="AE3" s="90"/>
      <c r="AF3" s="91"/>
      <c r="AG3" s="118"/>
      <c r="AH3" s="100">
        <f t="shared" ref="AH3:AH66" si="2">C3</f>
        <v>0</v>
      </c>
      <c r="AI3" s="229"/>
      <c r="AJ3" s="89" t="s">
        <v>130</v>
      </c>
      <c r="AK3" s="89" t="s">
        <v>130</v>
      </c>
      <c r="AL3" s="89" t="s">
        <v>130</v>
      </c>
      <c r="AM3" s="22"/>
      <c r="AN3" s="22"/>
      <c r="AO3" s="22"/>
    </row>
    <row r="4" spans="1:41" s="78" customFormat="1" ht="16.5" customHeight="1">
      <c r="A4" s="210" t="str">
        <f t="shared" si="0"/>
        <v/>
      </c>
      <c r="B4" s="77">
        <v>3</v>
      </c>
      <c r="C4" s="181"/>
      <c r="D4" s="125"/>
      <c r="E4" s="90"/>
      <c r="F4" s="208"/>
      <c r="G4" s="209"/>
      <c r="H4" s="126"/>
      <c r="I4" s="68"/>
      <c r="J4" s="68" t="s">
        <v>245</v>
      </c>
      <c r="K4" s="211"/>
      <c r="L4" s="99" t="str">
        <f>helpsheet!AO4</f>
        <v>zadejte FS: (M)</v>
      </c>
      <c r="M4" s="212"/>
      <c r="N4" s="211"/>
      <c r="O4" s="77">
        <v>3</v>
      </c>
      <c r="P4" s="100">
        <f t="shared" si="1"/>
        <v>0</v>
      </c>
      <c r="Q4" s="243"/>
      <c r="R4" s="243"/>
      <c r="S4" s="243"/>
      <c r="T4" s="243"/>
      <c r="U4" s="68"/>
      <c r="V4" s="68"/>
      <c r="W4" s="68"/>
      <c r="X4" s="89" t="s">
        <v>130</v>
      </c>
      <c r="Y4" s="89" t="s">
        <v>130</v>
      </c>
      <c r="Z4" s="89" t="s">
        <v>130</v>
      </c>
      <c r="AA4" s="89" t="s">
        <v>130</v>
      </c>
      <c r="AB4" s="89" t="s">
        <v>130</v>
      </c>
      <c r="AC4" s="89" t="s">
        <v>130</v>
      </c>
      <c r="AD4" s="89" t="s">
        <v>130</v>
      </c>
      <c r="AE4" s="90"/>
      <c r="AF4" s="91"/>
      <c r="AG4" s="118"/>
      <c r="AH4" s="100">
        <f t="shared" si="2"/>
        <v>0</v>
      </c>
      <c r="AI4" s="228"/>
      <c r="AJ4" s="89" t="s">
        <v>130</v>
      </c>
      <c r="AK4" s="89" t="s">
        <v>130</v>
      </c>
      <c r="AL4" s="89" t="s">
        <v>130</v>
      </c>
      <c r="AM4" s="22"/>
      <c r="AN4" s="22"/>
      <c r="AO4" s="22"/>
    </row>
    <row r="5" spans="1:41" s="78" customFormat="1" ht="16.5" customHeight="1">
      <c r="A5" s="210" t="str">
        <f t="shared" si="0"/>
        <v/>
      </c>
      <c r="B5" s="77">
        <v>4</v>
      </c>
      <c r="C5" s="181"/>
      <c r="D5" s="125"/>
      <c r="E5" s="90"/>
      <c r="F5" s="208"/>
      <c r="G5" s="209"/>
      <c r="H5" s="126"/>
      <c r="I5" s="68"/>
      <c r="J5" s="68" t="s">
        <v>245</v>
      </c>
      <c r="K5" s="211"/>
      <c r="L5" s="99" t="str">
        <f>helpsheet!AO5</f>
        <v>zadejte FS: (M)</v>
      </c>
      <c r="M5" s="212"/>
      <c r="N5" s="211"/>
      <c r="O5" s="77">
        <v>4</v>
      </c>
      <c r="P5" s="100">
        <f t="shared" si="1"/>
        <v>0</v>
      </c>
      <c r="Q5" s="243"/>
      <c r="R5" s="243"/>
      <c r="S5" s="243"/>
      <c r="T5" s="243"/>
      <c r="U5" s="68"/>
      <c r="V5" s="68"/>
      <c r="W5" s="68"/>
      <c r="X5" s="89" t="s">
        <v>130</v>
      </c>
      <c r="Y5" s="89" t="s">
        <v>130</v>
      </c>
      <c r="Z5" s="89" t="s">
        <v>130</v>
      </c>
      <c r="AA5" s="89" t="s">
        <v>130</v>
      </c>
      <c r="AB5" s="89" t="s">
        <v>130</v>
      </c>
      <c r="AC5" s="89" t="s">
        <v>130</v>
      </c>
      <c r="AD5" s="89" t="s">
        <v>130</v>
      </c>
      <c r="AE5" s="90"/>
      <c r="AF5" s="91"/>
      <c r="AG5" s="118"/>
      <c r="AH5" s="100">
        <f t="shared" si="2"/>
        <v>0</v>
      </c>
      <c r="AI5" s="228"/>
      <c r="AJ5" s="89" t="s">
        <v>130</v>
      </c>
      <c r="AK5" s="89" t="s">
        <v>130</v>
      </c>
      <c r="AL5" s="89" t="s">
        <v>130</v>
      </c>
      <c r="AM5" s="22"/>
      <c r="AN5" s="22"/>
      <c r="AO5" s="22"/>
    </row>
    <row r="6" spans="1:41" s="78" customFormat="1" ht="16.5" customHeight="1">
      <c r="A6" s="210" t="str">
        <f t="shared" si="0"/>
        <v/>
      </c>
      <c r="B6" s="77">
        <v>5</v>
      </c>
      <c r="C6" s="181"/>
      <c r="D6" s="125"/>
      <c r="E6" s="90"/>
      <c r="F6" s="208"/>
      <c r="G6" s="209"/>
      <c r="H6" s="126"/>
      <c r="I6" s="68"/>
      <c r="J6" s="68" t="s">
        <v>245</v>
      </c>
      <c r="K6" s="211"/>
      <c r="L6" s="99" t="str">
        <f>helpsheet!AO6</f>
        <v>zadejte FS: (M)</v>
      </c>
      <c r="M6" s="212"/>
      <c r="N6" s="211"/>
      <c r="O6" s="77">
        <v>5</v>
      </c>
      <c r="P6" s="100">
        <f t="shared" si="1"/>
        <v>0</v>
      </c>
      <c r="Q6" s="243"/>
      <c r="R6" s="243"/>
      <c r="S6" s="243"/>
      <c r="T6" s="243"/>
      <c r="U6" s="68"/>
      <c r="V6" s="68"/>
      <c r="W6" s="68"/>
      <c r="X6" s="89" t="s">
        <v>130</v>
      </c>
      <c r="Y6" s="89" t="s">
        <v>130</v>
      </c>
      <c r="Z6" s="89" t="s">
        <v>130</v>
      </c>
      <c r="AA6" s="89" t="s">
        <v>130</v>
      </c>
      <c r="AB6" s="89" t="s">
        <v>130</v>
      </c>
      <c r="AC6" s="89" t="s">
        <v>130</v>
      </c>
      <c r="AD6" s="89" t="s">
        <v>130</v>
      </c>
      <c r="AE6" s="90"/>
      <c r="AF6" s="91"/>
      <c r="AG6" s="118"/>
      <c r="AH6" s="100">
        <f t="shared" si="2"/>
        <v>0</v>
      </c>
      <c r="AI6" s="228"/>
      <c r="AJ6" s="89" t="s">
        <v>130</v>
      </c>
      <c r="AK6" s="89" t="s">
        <v>130</v>
      </c>
      <c r="AL6" s="89" t="s">
        <v>130</v>
      </c>
      <c r="AM6" s="22"/>
      <c r="AN6" s="22"/>
      <c r="AO6" s="22"/>
    </row>
    <row r="7" spans="1:41" s="78" customFormat="1" ht="16.5" customHeight="1">
      <c r="A7" s="210" t="str">
        <f t="shared" si="0"/>
        <v/>
      </c>
      <c r="B7" s="77">
        <v>6</v>
      </c>
      <c r="C7" s="181"/>
      <c r="D7" s="125"/>
      <c r="E7" s="90"/>
      <c r="F7" s="208"/>
      <c r="G7" s="209"/>
      <c r="H7" s="126"/>
      <c r="I7" s="68"/>
      <c r="J7" s="68" t="s">
        <v>245</v>
      </c>
      <c r="K7" s="211"/>
      <c r="L7" s="99" t="str">
        <f>helpsheet!AO7</f>
        <v>zadejte FS: (M)</v>
      </c>
      <c r="M7" s="212"/>
      <c r="N7" s="211"/>
      <c r="O7" s="77">
        <v>6</v>
      </c>
      <c r="P7" s="100">
        <f t="shared" si="1"/>
        <v>0</v>
      </c>
      <c r="Q7" s="243"/>
      <c r="R7" s="243"/>
      <c r="S7" s="243"/>
      <c r="T7" s="243"/>
      <c r="U7" s="68"/>
      <c r="V7" s="68"/>
      <c r="W7" s="68"/>
      <c r="X7" s="89" t="s">
        <v>130</v>
      </c>
      <c r="Y7" s="89" t="s">
        <v>130</v>
      </c>
      <c r="Z7" s="89" t="s">
        <v>130</v>
      </c>
      <c r="AA7" s="89" t="s">
        <v>130</v>
      </c>
      <c r="AB7" s="89" t="s">
        <v>130</v>
      </c>
      <c r="AC7" s="89" t="s">
        <v>130</v>
      </c>
      <c r="AD7" s="89" t="s">
        <v>130</v>
      </c>
      <c r="AE7" s="90"/>
      <c r="AF7" s="91"/>
      <c r="AG7" s="118"/>
      <c r="AH7" s="100">
        <f t="shared" si="2"/>
        <v>0</v>
      </c>
      <c r="AI7" s="228"/>
      <c r="AJ7" s="89" t="s">
        <v>130</v>
      </c>
      <c r="AK7" s="89" t="s">
        <v>130</v>
      </c>
      <c r="AL7" s="89" t="s">
        <v>130</v>
      </c>
      <c r="AM7" s="22"/>
      <c r="AN7" s="22"/>
      <c r="AO7" s="22"/>
    </row>
    <row r="8" spans="1:41" s="78" customFormat="1" ht="16.5" customHeight="1">
      <c r="A8" s="210" t="str">
        <f t="shared" si="0"/>
        <v/>
      </c>
      <c r="B8" s="77">
        <v>7</v>
      </c>
      <c r="C8" s="181"/>
      <c r="D8" s="125"/>
      <c r="E8" s="90"/>
      <c r="F8" s="208"/>
      <c r="G8" s="209"/>
      <c r="H8" s="126"/>
      <c r="I8" s="68"/>
      <c r="J8" s="68" t="s">
        <v>245</v>
      </c>
      <c r="K8" s="211"/>
      <c r="L8" s="99" t="str">
        <f>helpsheet!AO8</f>
        <v>zadejte FS: (M)</v>
      </c>
      <c r="M8" s="212"/>
      <c r="N8" s="211"/>
      <c r="O8" s="77">
        <v>7</v>
      </c>
      <c r="P8" s="100">
        <f t="shared" si="1"/>
        <v>0</v>
      </c>
      <c r="Q8" s="243"/>
      <c r="R8" s="243"/>
      <c r="S8" s="243"/>
      <c r="T8" s="243"/>
      <c r="U8" s="68"/>
      <c r="V8" s="68"/>
      <c r="W8" s="68"/>
      <c r="X8" s="89" t="s">
        <v>130</v>
      </c>
      <c r="Y8" s="89" t="s">
        <v>130</v>
      </c>
      <c r="Z8" s="89" t="s">
        <v>130</v>
      </c>
      <c r="AA8" s="89" t="s">
        <v>130</v>
      </c>
      <c r="AB8" s="89" t="s">
        <v>130</v>
      </c>
      <c r="AC8" s="89" t="s">
        <v>130</v>
      </c>
      <c r="AD8" s="89" t="s">
        <v>130</v>
      </c>
      <c r="AE8" s="90"/>
      <c r="AF8" s="91"/>
      <c r="AG8" s="118"/>
      <c r="AH8" s="100">
        <f t="shared" si="2"/>
        <v>0</v>
      </c>
      <c r="AI8" s="228"/>
      <c r="AJ8" s="89" t="s">
        <v>130</v>
      </c>
      <c r="AK8" s="89" t="s">
        <v>130</v>
      </c>
      <c r="AL8" s="89" t="s">
        <v>130</v>
      </c>
      <c r="AM8" s="22"/>
      <c r="AN8" s="22"/>
      <c r="AO8" s="22"/>
    </row>
    <row r="9" spans="1:41" s="78" customFormat="1" ht="16.5" customHeight="1">
      <c r="A9" s="210" t="str">
        <f t="shared" si="0"/>
        <v/>
      </c>
      <c r="B9" s="77">
        <v>8</v>
      </c>
      <c r="C9" s="181"/>
      <c r="D9" s="125"/>
      <c r="E9" s="90"/>
      <c r="F9" s="208"/>
      <c r="G9" s="209"/>
      <c r="H9" s="126"/>
      <c r="I9" s="68"/>
      <c r="J9" s="68" t="s">
        <v>245</v>
      </c>
      <c r="K9" s="211"/>
      <c r="L9" s="99" t="str">
        <f>helpsheet!AO9</f>
        <v>zadejte FS: (M)</v>
      </c>
      <c r="M9" s="212"/>
      <c r="N9" s="211"/>
      <c r="O9" s="77">
        <v>8</v>
      </c>
      <c r="P9" s="100">
        <f t="shared" si="1"/>
        <v>0</v>
      </c>
      <c r="Q9" s="243"/>
      <c r="R9" s="243"/>
      <c r="S9" s="243"/>
      <c r="T9" s="243"/>
      <c r="U9" s="68"/>
      <c r="V9" s="68"/>
      <c r="W9" s="68"/>
      <c r="X9" s="89" t="s">
        <v>130</v>
      </c>
      <c r="Y9" s="89" t="s">
        <v>130</v>
      </c>
      <c r="Z9" s="89" t="s">
        <v>130</v>
      </c>
      <c r="AA9" s="89" t="s">
        <v>130</v>
      </c>
      <c r="AB9" s="89" t="s">
        <v>130</v>
      </c>
      <c r="AC9" s="89" t="s">
        <v>130</v>
      </c>
      <c r="AD9" s="89" t="s">
        <v>130</v>
      </c>
      <c r="AE9" s="90"/>
      <c r="AF9" s="91"/>
      <c r="AG9" s="118"/>
      <c r="AH9" s="100">
        <f t="shared" si="2"/>
        <v>0</v>
      </c>
      <c r="AI9" s="228"/>
      <c r="AJ9" s="89" t="s">
        <v>130</v>
      </c>
      <c r="AK9" s="89" t="s">
        <v>130</v>
      </c>
      <c r="AL9" s="89" t="s">
        <v>130</v>
      </c>
      <c r="AM9" s="22"/>
      <c r="AN9" s="22"/>
      <c r="AO9" s="22"/>
    </row>
    <row r="10" spans="1:41" s="78" customFormat="1" ht="16.5" customHeight="1">
      <c r="A10" s="210" t="str">
        <f t="shared" si="0"/>
        <v/>
      </c>
      <c r="B10" s="77">
        <v>9</v>
      </c>
      <c r="C10" s="181"/>
      <c r="D10" s="125"/>
      <c r="E10" s="90"/>
      <c r="F10" s="208"/>
      <c r="G10" s="209"/>
      <c r="H10" s="126"/>
      <c r="I10" s="68"/>
      <c r="J10" s="68" t="s">
        <v>245</v>
      </c>
      <c r="K10" s="211"/>
      <c r="L10" s="99" t="str">
        <f>helpsheet!AO10</f>
        <v>zadejte FS: (M)</v>
      </c>
      <c r="M10" s="212"/>
      <c r="N10" s="211"/>
      <c r="O10" s="77">
        <v>9</v>
      </c>
      <c r="P10" s="100">
        <f t="shared" si="1"/>
        <v>0</v>
      </c>
      <c r="Q10" s="243"/>
      <c r="R10" s="243"/>
      <c r="S10" s="243"/>
      <c r="T10" s="243"/>
      <c r="U10" s="68"/>
      <c r="V10" s="68"/>
      <c r="W10" s="68"/>
      <c r="X10" s="89" t="s">
        <v>130</v>
      </c>
      <c r="Y10" s="89" t="s">
        <v>130</v>
      </c>
      <c r="Z10" s="89" t="s">
        <v>130</v>
      </c>
      <c r="AA10" s="89" t="s">
        <v>130</v>
      </c>
      <c r="AB10" s="89" t="s">
        <v>130</v>
      </c>
      <c r="AC10" s="89" t="s">
        <v>130</v>
      </c>
      <c r="AD10" s="89" t="s">
        <v>130</v>
      </c>
      <c r="AE10" s="90"/>
      <c r="AF10" s="91"/>
      <c r="AG10" s="118"/>
      <c r="AH10" s="100">
        <f t="shared" si="2"/>
        <v>0</v>
      </c>
      <c r="AI10" s="228"/>
      <c r="AJ10" s="89" t="s">
        <v>130</v>
      </c>
      <c r="AK10" s="89" t="s">
        <v>130</v>
      </c>
      <c r="AL10" s="89" t="s">
        <v>130</v>
      </c>
      <c r="AM10" s="22"/>
      <c r="AN10" s="22"/>
      <c r="AO10" s="22"/>
    </row>
    <row r="11" spans="1:41" s="78" customFormat="1" ht="16.5" customHeight="1">
      <c r="A11" s="210" t="str">
        <f t="shared" si="0"/>
        <v/>
      </c>
      <c r="B11" s="77">
        <v>10</v>
      </c>
      <c r="C11" s="181"/>
      <c r="D11" s="125"/>
      <c r="E11" s="90"/>
      <c r="F11" s="208"/>
      <c r="G11" s="209"/>
      <c r="H11" s="126"/>
      <c r="I11" s="68"/>
      <c r="J11" s="68" t="s">
        <v>245</v>
      </c>
      <c r="K11" s="211"/>
      <c r="L11" s="99" t="str">
        <f>helpsheet!AO11</f>
        <v>zadejte FS: (M)</v>
      </c>
      <c r="M11" s="212"/>
      <c r="N11" s="211"/>
      <c r="O11" s="77">
        <v>10</v>
      </c>
      <c r="P11" s="100">
        <f t="shared" si="1"/>
        <v>0</v>
      </c>
      <c r="Q11" s="243"/>
      <c r="R11" s="243"/>
      <c r="S11" s="243"/>
      <c r="T11" s="243"/>
      <c r="U11" s="68"/>
      <c r="V11" s="68"/>
      <c r="W11" s="68"/>
      <c r="X11" s="89" t="s">
        <v>130</v>
      </c>
      <c r="Y11" s="89" t="s">
        <v>130</v>
      </c>
      <c r="Z11" s="89" t="s">
        <v>130</v>
      </c>
      <c r="AA11" s="89" t="s">
        <v>130</v>
      </c>
      <c r="AB11" s="89" t="s">
        <v>130</v>
      </c>
      <c r="AC11" s="89" t="s">
        <v>130</v>
      </c>
      <c r="AD11" s="89" t="s">
        <v>130</v>
      </c>
      <c r="AE11" s="90"/>
      <c r="AF11" s="91"/>
      <c r="AG11" s="118"/>
      <c r="AH11" s="100">
        <f t="shared" si="2"/>
        <v>0</v>
      </c>
      <c r="AI11" s="228"/>
      <c r="AJ11" s="89" t="s">
        <v>130</v>
      </c>
      <c r="AK11" s="89" t="s">
        <v>130</v>
      </c>
      <c r="AL11" s="89" t="s">
        <v>130</v>
      </c>
      <c r="AM11" s="22"/>
      <c r="AN11" s="22"/>
      <c r="AO11" s="22"/>
    </row>
    <row r="12" spans="1:41" s="78" customFormat="1" ht="16.5" customHeight="1">
      <c r="A12" s="210" t="str">
        <f t="shared" si="0"/>
        <v/>
      </c>
      <c r="B12" s="77">
        <v>11</v>
      </c>
      <c r="C12" s="181"/>
      <c r="D12" s="125"/>
      <c r="E12" s="90"/>
      <c r="F12" s="208"/>
      <c r="G12" s="209"/>
      <c r="H12" s="126"/>
      <c r="I12" s="68"/>
      <c r="J12" s="68" t="s">
        <v>245</v>
      </c>
      <c r="K12" s="211"/>
      <c r="L12" s="99" t="str">
        <f>helpsheet!AO12</f>
        <v>zadejte FS: (M)</v>
      </c>
      <c r="M12" s="212"/>
      <c r="N12" s="211"/>
      <c r="O12" s="77">
        <v>11</v>
      </c>
      <c r="P12" s="100">
        <f t="shared" si="1"/>
        <v>0</v>
      </c>
      <c r="Q12" s="243"/>
      <c r="R12" s="243"/>
      <c r="S12" s="243"/>
      <c r="T12" s="243"/>
      <c r="U12" s="68"/>
      <c r="V12" s="68"/>
      <c r="W12" s="68"/>
      <c r="X12" s="89" t="s">
        <v>130</v>
      </c>
      <c r="Y12" s="89" t="s">
        <v>130</v>
      </c>
      <c r="Z12" s="89" t="s">
        <v>130</v>
      </c>
      <c r="AA12" s="89" t="s">
        <v>130</v>
      </c>
      <c r="AB12" s="89" t="s">
        <v>130</v>
      </c>
      <c r="AC12" s="89" t="s">
        <v>130</v>
      </c>
      <c r="AD12" s="89" t="s">
        <v>130</v>
      </c>
      <c r="AE12" s="90"/>
      <c r="AF12" s="91"/>
      <c r="AG12" s="118"/>
      <c r="AH12" s="100">
        <f t="shared" si="2"/>
        <v>0</v>
      </c>
      <c r="AI12" s="228"/>
      <c r="AJ12" s="89" t="s">
        <v>130</v>
      </c>
      <c r="AK12" s="89" t="s">
        <v>130</v>
      </c>
      <c r="AL12" s="89" t="s">
        <v>130</v>
      </c>
      <c r="AM12" s="22"/>
      <c r="AN12" s="22"/>
      <c r="AO12" s="22"/>
    </row>
    <row r="13" spans="1:41" s="78" customFormat="1" ht="16.5" customHeight="1">
      <c r="A13" s="210" t="str">
        <f t="shared" si="0"/>
        <v/>
      </c>
      <c r="B13" s="77">
        <v>12</v>
      </c>
      <c r="C13" s="181"/>
      <c r="D13" s="125"/>
      <c r="E13" s="90"/>
      <c r="F13" s="208"/>
      <c r="G13" s="209"/>
      <c r="H13" s="126"/>
      <c r="I13" s="68"/>
      <c r="J13" s="68" t="s">
        <v>245</v>
      </c>
      <c r="K13" s="211"/>
      <c r="L13" s="99" t="str">
        <f>helpsheet!AO13</f>
        <v>zadejte FS: (M)</v>
      </c>
      <c r="M13" s="212"/>
      <c r="N13" s="211"/>
      <c r="O13" s="77">
        <v>12</v>
      </c>
      <c r="P13" s="100">
        <f t="shared" si="1"/>
        <v>0</v>
      </c>
      <c r="Q13" s="243"/>
      <c r="R13" s="243"/>
      <c r="S13" s="243"/>
      <c r="T13" s="243"/>
      <c r="U13" s="68"/>
      <c r="V13" s="68"/>
      <c r="W13" s="68"/>
      <c r="X13" s="89" t="s">
        <v>130</v>
      </c>
      <c r="Y13" s="89" t="s">
        <v>130</v>
      </c>
      <c r="Z13" s="89" t="s">
        <v>130</v>
      </c>
      <c r="AA13" s="89" t="s">
        <v>130</v>
      </c>
      <c r="AB13" s="89" t="s">
        <v>130</v>
      </c>
      <c r="AC13" s="89" t="s">
        <v>130</v>
      </c>
      <c r="AD13" s="89" t="s">
        <v>130</v>
      </c>
      <c r="AE13" s="90"/>
      <c r="AF13" s="91"/>
      <c r="AG13" s="118"/>
      <c r="AH13" s="100">
        <f t="shared" si="2"/>
        <v>0</v>
      </c>
      <c r="AI13" s="228"/>
      <c r="AJ13" s="89" t="s">
        <v>130</v>
      </c>
      <c r="AK13" s="89" t="s">
        <v>130</v>
      </c>
      <c r="AL13" s="89" t="s">
        <v>130</v>
      </c>
      <c r="AM13" s="22"/>
      <c r="AN13" s="22"/>
      <c r="AO13" s="22"/>
    </row>
    <row r="14" spans="1:41" s="78" customFormat="1" ht="16.5" customHeight="1">
      <c r="A14" s="210" t="str">
        <f t="shared" si="0"/>
        <v/>
      </c>
      <c r="B14" s="77">
        <v>13</v>
      </c>
      <c r="C14" s="181"/>
      <c r="D14" s="125"/>
      <c r="E14" s="90"/>
      <c r="F14" s="208"/>
      <c r="G14" s="209"/>
      <c r="H14" s="126"/>
      <c r="I14" s="68"/>
      <c r="J14" s="68" t="s">
        <v>245</v>
      </c>
      <c r="K14" s="211"/>
      <c r="L14" s="99" t="str">
        <f>helpsheet!AO14</f>
        <v>zadejte FS: (M)</v>
      </c>
      <c r="M14" s="212"/>
      <c r="N14" s="211"/>
      <c r="O14" s="77">
        <v>13</v>
      </c>
      <c r="P14" s="100">
        <f t="shared" si="1"/>
        <v>0</v>
      </c>
      <c r="Q14" s="243"/>
      <c r="R14" s="243"/>
      <c r="S14" s="243"/>
      <c r="T14" s="243"/>
      <c r="U14" s="68"/>
      <c r="V14" s="68"/>
      <c r="W14" s="68"/>
      <c r="X14" s="89" t="s">
        <v>130</v>
      </c>
      <c r="Y14" s="89" t="s">
        <v>130</v>
      </c>
      <c r="Z14" s="89" t="s">
        <v>130</v>
      </c>
      <c r="AA14" s="89" t="s">
        <v>130</v>
      </c>
      <c r="AB14" s="89" t="s">
        <v>130</v>
      </c>
      <c r="AC14" s="89" t="s">
        <v>130</v>
      </c>
      <c r="AD14" s="89" t="s">
        <v>130</v>
      </c>
      <c r="AE14" s="90"/>
      <c r="AF14" s="91"/>
      <c r="AG14" s="118"/>
      <c r="AH14" s="100">
        <f t="shared" si="2"/>
        <v>0</v>
      </c>
      <c r="AI14" s="228"/>
      <c r="AJ14" s="89" t="s">
        <v>130</v>
      </c>
      <c r="AK14" s="89" t="s">
        <v>130</v>
      </c>
      <c r="AL14" s="89" t="s">
        <v>130</v>
      </c>
      <c r="AM14" s="22"/>
      <c r="AN14" s="22"/>
      <c r="AO14" s="22"/>
    </row>
    <row r="15" spans="1:41" s="78" customFormat="1" ht="16.5" customHeight="1">
      <c r="A15" s="210" t="str">
        <f t="shared" si="0"/>
        <v/>
      </c>
      <c r="B15" s="77">
        <v>14</v>
      </c>
      <c r="C15" s="181"/>
      <c r="D15" s="125"/>
      <c r="E15" s="90"/>
      <c r="F15" s="208"/>
      <c r="G15" s="209"/>
      <c r="H15" s="126"/>
      <c r="I15" s="68"/>
      <c r="J15" s="68" t="s">
        <v>245</v>
      </c>
      <c r="K15" s="211"/>
      <c r="L15" s="99" t="str">
        <f>helpsheet!AO15</f>
        <v>zadejte FS: (M)</v>
      </c>
      <c r="M15" s="212"/>
      <c r="N15" s="211"/>
      <c r="O15" s="77">
        <v>14</v>
      </c>
      <c r="P15" s="100">
        <f t="shared" si="1"/>
        <v>0</v>
      </c>
      <c r="Q15" s="243"/>
      <c r="R15" s="243"/>
      <c r="S15" s="243"/>
      <c r="T15" s="243"/>
      <c r="U15" s="68"/>
      <c r="V15" s="68"/>
      <c r="W15" s="68"/>
      <c r="X15" s="89" t="s">
        <v>130</v>
      </c>
      <c r="Y15" s="89" t="s">
        <v>130</v>
      </c>
      <c r="Z15" s="89" t="s">
        <v>130</v>
      </c>
      <c r="AA15" s="89" t="s">
        <v>130</v>
      </c>
      <c r="AB15" s="89" t="s">
        <v>130</v>
      </c>
      <c r="AC15" s="89" t="s">
        <v>130</v>
      </c>
      <c r="AD15" s="89" t="s">
        <v>130</v>
      </c>
      <c r="AE15" s="90"/>
      <c r="AF15" s="91"/>
      <c r="AG15" s="118"/>
      <c r="AH15" s="100">
        <f t="shared" si="2"/>
        <v>0</v>
      </c>
      <c r="AI15" s="228"/>
      <c r="AJ15" s="89" t="s">
        <v>130</v>
      </c>
      <c r="AK15" s="89" t="s">
        <v>130</v>
      </c>
      <c r="AL15" s="89" t="s">
        <v>130</v>
      </c>
      <c r="AM15" s="22"/>
      <c r="AN15" s="22"/>
      <c r="AO15" s="22"/>
    </row>
    <row r="16" spans="1:41" s="78" customFormat="1" ht="16.5" customHeight="1">
      <c r="A16" s="210" t="str">
        <f t="shared" si="0"/>
        <v/>
      </c>
      <c r="B16" s="77">
        <v>15</v>
      </c>
      <c r="C16" s="181"/>
      <c r="D16" s="125"/>
      <c r="E16" s="90"/>
      <c r="F16" s="208"/>
      <c r="G16" s="209"/>
      <c r="H16" s="126"/>
      <c r="I16" s="68"/>
      <c r="J16" s="68" t="s">
        <v>245</v>
      </c>
      <c r="K16" s="211"/>
      <c r="L16" s="99" t="str">
        <f>helpsheet!AO16</f>
        <v>zadejte FS: (M)</v>
      </c>
      <c r="M16" s="212"/>
      <c r="N16" s="211"/>
      <c r="O16" s="77">
        <v>15</v>
      </c>
      <c r="P16" s="100">
        <f t="shared" si="1"/>
        <v>0</v>
      </c>
      <c r="Q16" s="243"/>
      <c r="R16" s="243"/>
      <c r="S16" s="243"/>
      <c r="T16" s="243"/>
      <c r="U16" s="68"/>
      <c r="V16" s="68"/>
      <c r="W16" s="68"/>
      <c r="X16" s="89" t="s">
        <v>130</v>
      </c>
      <c r="Y16" s="89" t="s">
        <v>130</v>
      </c>
      <c r="Z16" s="89" t="s">
        <v>130</v>
      </c>
      <c r="AA16" s="89" t="s">
        <v>130</v>
      </c>
      <c r="AB16" s="89" t="s">
        <v>130</v>
      </c>
      <c r="AC16" s="89" t="s">
        <v>130</v>
      </c>
      <c r="AD16" s="89" t="s">
        <v>130</v>
      </c>
      <c r="AE16" s="90"/>
      <c r="AF16" s="91"/>
      <c r="AG16" s="118"/>
      <c r="AH16" s="100">
        <f t="shared" si="2"/>
        <v>0</v>
      </c>
      <c r="AI16" s="228"/>
      <c r="AJ16" s="89" t="s">
        <v>130</v>
      </c>
      <c r="AK16" s="89" t="s">
        <v>130</v>
      </c>
      <c r="AL16" s="89" t="s">
        <v>130</v>
      </c>
      <c r="AM16" s="22"/>
      <c r="AN16" s="22"/>
      <c r="AO16" s="22"/>
    </row>
    <row r="17" spans="1:41" s="78" customFormat="1" ht="16.5" customHeight="1">
      <c r="A17" s="210" t="str">
        <f t="shared" si="0"/>
        <v/>
      </c>
      <c r="B17" s="77">
        <v>16</v>
      </c>
      <c r="C17" s="181"/>
      <c r="D17" s="125"/>
      <c r="E17" s="90"/>
      <c r="F17" s="208"/>
      <c r="G17" s="209"/>
      <c r="H17" s="126"/>
      <c r="I17" s="68"/>
      <c r="J17" s="68" t="s">
        <v>245</v>
      </c>
      <c r="K17" s="211"/>
      <c r="L17" s="99" t="str">
        <f>helpsheet!AO17</f>
        <v>zadejte FS: (M)</v>
      </c>
      <c r="M17" s="212"/>
      <c r="N17" s="211"/>
      <c r="O17" s="77">
        <v>16</v>
      </c>
      <c r="P17" s="100">
        <f t="shared" si="1"/>
        <v>0</v>
      </c>
      <c r="Q17" s="243"/>
      <c r="R17" s="243"/>
      <c r="S17" s="243"/>
      <c r="T17" s="243"/>
      <c r="U17" s="68"/>
      <c r="V17" s="68"/>
      <c r="W17" s="68"/>
      <c r="X17" s="89" t="s">
        <v>130</v>
      </c>
      <c r="Y17" s="89" t="s">
        <v>130</v>
      </c>
      <c r="Z17" s="89" t="s">
        <v>130</v>
      </c>
      <c r="AA17" s="89" t="s">
        <v>130</v>
      </c>
      <c r="AB17" s="89" t="s">
        <v>130</v>
      </c>
      <c r="AC17" s="89" t="s">
        <v>130</v>
      </c>
      <c r="AD17" s="89" t="s">
        <v>130</v>
      </c>
      <c r="AE17" s="90"/>
      <c r="AF17" s="91"/>
      <c r="AG17" s="118"/>
      <c r="AH17" s="100">
        <f t="shared" si="2"/>
        <v>0</v>
      </c>
      <c r="AI17" s="228"/>
      <c r="AJ17" s="89" t="s">
        <v>130</v>
      </c>
      <c r="AK17" s="89" t="s">
        <v>130</v>
      </c>
      <c r="AL17" s="89" t="s">
        <v>130</v>
      </c>
      <c r="AM17" s="22"/>
      <c r="AN17" s="22"/>
      <c r="AO17" s="22"/>
    </row>
    <row r="18" spans="1:41" s="78" customFormat="1" ht="16.5" customHeight="1">
      <c r="A18" s="210" t="str">
        <f t="shared" si="0"/>
        <v/>
      </c>
      <c r="B18" s="77">
        <v>17</v>
      </c>
      <c r="C18" s="181"/>
      <c r="D18" s="125"/>
      <c r="E18" s="90"/>
      <c r="F18" s="208"/>
      <c r="G18" s="209"/>
      <c r="H18" s="126"/>
      <c r="I18" s="68"/>
      <c r="J18" s="68" t="s">
        <v>245</v>
      </c>
      <c r="K18" s="211"/>
      <c r="L18" s="99" t="str">
        <f>helpsheet!AO18</f>
        <v>zadejte FS: (M)</v>
      </c>
      <c r="M18" s="212"/>
      <c r="N18" s="211"/>
      <c r="O18" s="77">
        <v>17</v>
      </c>
      <c r="P18" s="100">
        <f t="shared" si="1"/>
        <v>0</v>
      </c>
      <c r="Q18" s="243"/>
      <c r="R18" s="243"/>
      <c r="S18" s="243"/>
      <c r="T18" s="243"/>
      <c r="U18" s="68"/>
      <c r="V18" s="68"/>
      <c r="W18" s="68"/>
      <c r="X18" s="89" t="s">
        <v>130</v>
      </c>
      <c r="Y18" s="89" t="s">
        <v>130</v>
      </c>
      <c r="Z18" s="89" t="s">
        <v>130</v>
      </c>
      <c r="AA18" s="89" t="s">
        <v>130</v>
      </c>
      <c r="AB18" s="89" t="s">
        <v>130</v>
      </c>
      <c r="AC18" s="89" t="s">
        <v>130</v>
      </c>
      <c r="AD18" s="89" t="s">
        <v>130</v>
      </c>
      <c r="AE18" s="90"/>
      <c r="AF18" s="91"/>
      <c r="AG18" s="118"/>
      <c r="AH18" s="100">
        <f t="shared" si="2"/>
        <v>0</v>
      </c>
      <c r="AI18" s="228"/>
      <c r="AJ18" s="89" t="s">
        <v>130</v>
      </c>
      <c r="AK18" s="89" t="s">
        <v>130</v>
      </c>
      <c r="AL18" s="89" t="s">
        <v>130</v>
      </c>
      <c r="AM18" s="22"/>
      <c r="AN18" s="22"/>
      <c r="AO18" s="22"/>
    </row>
    <row r="19" spans="1:41" s="78" customFormat="1" ht="16.5" customHeight="1">
      <c r="A19" s="210" t="str">
        <f t="shared" si="0"/>
        <v/>
      </c>
      <c r="B19" s="77">
        <v>18</v>
      </c>
      <c r="C19" s="181"/>
      <c r="D19" s="125"/>
      <c r="E19" s="90"/>
      <c r="F19" s="208"/>
      <c r="G19" s="209"/>
      <c r="H19" s="126"/>
      <c r="I19" s="68"/>
      <c r="J19" s="68" t="s">
        <v>245</v>
      </c>
      <c r="K19" s="211"/>
      <c r="L19" s="99" t="str">
        <f>helpsheet!AO19</f>
        <v>zadejte FS: (M)</v>
      </c>
      <c r="M19" s="212"/>
      <c r="N19" s="211"/>
      <c r="O19" s="77">
        <v>18</v>
      </c>
      <c r="P19" s="100">
        <f t="shared" si="1"/>
        <v>0</v>
      </c>
      <c r="Q19" s="243"/>
      <c r="R19" s="243"/>
      <c r="S19" s="243"/>
      <c r="T19" s="243"/>
      <c r="U19" s="68"/>
      <c r="V19" s="68"/>
      <c r="W19" s="68"/>
      <c r="X19" s="89" t="s">
        <v>130</v>
      </c>
      <c r="Y19" s="89" t="s">
        <v>130</v>
      </c>
      <c r="Z19" s="89" t="s">
        <v>130</v>
      </c>
      <c r="AA19" s="89" t="s">
        <v>130</v>
      </c>
      <c r="AB19" s="89" t="s">
        <v>130</v>
      </c>
      <c r="AC19" s="89" t="s">
        <v>130</v>
      </c>
      <c r="AD19" s="89" t="s">
        <v>130</v>
      </c>
      <c r="AE19" s="90"/>
      <c r="AF19" s="91"/>
      <c r="AG19" s="118"/>
      <c r="AH19" s="100">
        <f t="shared" si="2"/>
        <v>0</v>
      </c>
      <c r="AI19" s="228"/>
      <c r="AJ19" s="89" t="s">
        <v>130</v>
      </c>
      <c r="AK19" s="89" t="s">
        <v>130</v>
      </c>
      <c r="AL19" s="89" t="s">
        <v>130</v>
      </c>
      <c r="AM19" s="22"/>
      <c r="AN19" s="22"/>
      <c r="AO19" s="22"/>
    </row>
    <row r="20" spans="1:41" s="78" customFormat="1" ht="16.5" customHeight="1">
      <c r="A20" s="210" t="str">
        <f t="shared" si="0"/>
        <v/>
      </c>
      <c r="B20" s="77">
        <v>19</v>
      </c>
      <c r="C20" s="181"/>
      <c r="D20" s="125"/>
      <c r="E20" s="90"/>
      <c r="F20" s="208"/>
      <c r="G20" s="209"/>
      <c r="H20" s="126"/>
      <c r="I20" s="68"/>
      <c r="J20" s="68" t="s">
        <v>245</v>
      </c>
      <c r="K20" s="211"/>
      <c r="L20" s="99" t="str">
        <f>helpsheet!AO20</f>
        <v>zadejte FS: (M)</v>
      </c>
      <c r="M20" s="212"/>
      <c r="N20" s="211"/>
      <c r="O20" s="77">
        <v>19</v>
      </c>
      <c r="P20" s="100">
        <f t="shared" si="1"/>
        <v>0</v>
      </c>
      <c r="Q20" s="243"/>
      <c r="R20" s="243"/>
      <c r="S20" s="243"/>
      <c r="T20" s="243"/>
      <c r="U20" s="68"/>
      <c r="V20" s="68"/>
      <c r="W20" s="68"/>
      <c r="X20" s="89" t="s">
        <v>130</v>
      </c>
      <c r="Y20" s="89" t="s">
        <v>130</v>
      </c>
      <c r="Z20" s="89" t="s">
        <v>130</v>
      </c>
      <c r="AA20" s="89" t="s">
        <v>130</v>
      </c>
      <c r="AB20" s="89" t="s">
        <v>130</v>
      </c>
      <c r="AC20" s="89" t="s">
        <v>130</v>
      </c>
      <c r="AD20" s="89" t="s">
        <v>130</v>
      </c>
      <c r="AE20" s="90"/>
      <c r="AF20" s="91"/>
      <c r="AG20" s="118"/>
      <c r="AH20" s="100">
        <f t="shared" si="2"/>
        <v>0</v>
      </c>
      <c r="AI20" s="228"/>
      <c r="AJ20" s="89" t="s">
        <v>130</v>
      </c>
      <c r="AK20" s="89" t="s">
        <v>130</v>
      </c>
      <c r="AL20" s="89" t="s">
        <v>130</v>
      </c>
      <c r="AM20" s="22"/>
      <c r="AN20" s="22"/>
      <c r="AO20" s="22"/>
    </row>
    <row r="21" spans="1:41" s="78" customFormat="1" ht="16.5" customHeight="1">
      <c r="A21" s="210" t="str">
        <f t="shared" si="0"/>
        <v/>
      </c>
      <c r="B21" s="77">
        <v>20</v>
      </c>
      <c r="C21" s="181"/>
      <c r="D21" s="125"/>
      <c r="E21" s="90"/>
      <c r="F21" s="208"/>
      <c r="G21" s="209"/>
      <c r="H21" s="126"/>
      <c r="I21" s="68"/>
      <c r="J21" s="68" t="s">
        <v>245</v>
      </c>
      <c r="K21" s="211"/>
      <c r="L21" s="99" t="str">
        <f>helpsheet!AO21</f>
        <v>zadejte FS: (M)</v>
      </c>
      <c r="M21" s="212"/>
      <c r="N21" s="211"/>
      <c r="O21" s="77">
        <v>20</v>
      </c>
      <c r="P21" s="100">
        <f t="shared" si="1"/>
        <v>0</v>
      </c>
      <c r="Q21" s="243"/>
      <c r="R21" s="243"/>
      <c r="S21" s="243"/>
      <c r="T21" s="243"/>
      <c r="U21" s="68"/>
      <c r="V21" s="68"/>
      <c r="W21" s="68"/>
      <c r="X21" s="89" t="s">
        <v>130</v>
      </c>
      <c r="Y21" s="89" t="s">
        <v>130</v>
      </c>
      <c r="Z21" s="89" t="s">
        <v>130</v>
      </c>
      <c r="AA21" s="89" t="s">
        <v>130</v>
      </c>
      <c r="AB21" s="89" t="s">
        <v>130</v>
      </c>
      <c r="AC21" s="89" t="s">
        <v>130</v>
      </c>
      <c r="AD21" s="89" t="s">
        <v>130</v>
      </c>
      <c r="AE21" s="90"/>
      <c r="AF21" s="91"/>
      <c r="AG21" s="118"/>
      <c r="AH21" s="100">
        <f t="shared" si="2"/>
        <v>0</v>
      </c>
      <c r="AI21" s="228"/>
      <c r="AJ21" s="89" t="s">
        <v>130</v>
      </c>
      <c r="AK21" s="89" t="s">
        <v>130</v>
      </c>
      <c r="AL21" s="89" t="s">
        <v>130</v>
      </c>
      <c r="AM21" s="22"/>
      <c r="AN21" s="22"/>
      <c r="AO21" s="22"/>
    </row>
    <row r="22" spans="1:41" s="78" customFormat="1" ht="16.5" customHeight="1">
      <c r="A22" s="210" t="str">
        <f t="shared" si="0"/>
        <v/>
      </c>
      <c r="B22" s="77">
        <v>21</v>
      </c>
      <c r="C22" s="181"/>
      <c r="D22" s="125"/>
      <c r="E22" s="90"/>
      <c r="F22" s="208"/>
      <c r="G22" s="209"/>
      <c r="H22" s="126"/>
      <c r="I22" s="68"/>
      <c r="J22" s="68" t="s">
        <v>245</v>
      </c>
      <c r="K22" s="211"/>
      <c r="L22" s="99" t="str">
        <f>helpsheet!AO22</f>
        <v>zadejte FS: (M)</v>
      </c>
      <c r="M22" s="212"/>
      <c r="N22" s="211"/>
      <c r="O22" s="77">
        <v>21</v>
      </c>
      <c r="P22" s="100">
        <f t="shared" si="1"/>
        <v>0</v>
      </c>
      <c r="Q22" s="243"/>
      <c r="R22" s="243"/>
      <c r="S22" s="243"/>
      <c r="T22" s="243"/>
      <c r="U22" s="68"/>
      <c r="V22" s="68"/>
      <c r="W22" s="68"/>
      <c r="X22" s="89" t="s">
        <v>130</v>
      </c>
      <c r="Y22" s="89" t="s">
        <v>130</v>
      </c>
      <c r="Z22" s="89" t="s">
        <v>130</v>
      </c>
      <c r="AA22" s="89" t="s">
        <v>130</v>
      </c>
      <c r="AB22" s="89" t="s">
        <v>130</v>
      </c>
      <c r="AC22" s="89" t="s">
        <v>130</v>
      </c>
      <c r="AD22" s="89" t="s">
        <v>130</v>
      </c>
      <c r="AE22" s="90"/>
      <c r="AF22" s="91"/>
      <c r="AG22" s="118"/>
      <c r="AH22" s="100">
        <f t="shared" si="2"/>
        <v>0</v>
      </c>
      <c r="AI22" s="228"/>
      <c r="AJ22" s="89" t="s">
        <v>130</v>
      </c>
      <c r="AK22" s="89" t="s">
        <v>130</v>
      </c>
      <c r="AL22" s="89" t="s">
        <v>130</v>
      </c>
      <c r="AM22" s="22"/>
      <c r="AN22" s="22"/>
      <c r="AO22" s="22"/>
    </row>
    <row r="23" spans="1:41" s="78" customFormat="1" ht="16.5" customHeight="1">
      <c r="A23" s="210" t="str">
        <f t="shared" si="0"/>
        <v/>
      </c>
      <c r="B23" s="77">
        <v>22</v>
      </c>
      <c r="C23" s="181"/>
      <c r="D23" s="125"/>
      <c r="E23" s="90"/>
      <c r="F23" s="208"/>
      <c r="G23" s="209"/>
      <c r="H23" s="126"/>
      <c r="I23" s="68"/>
      <c r="J23" s="68" t="s">
        <v>245</v>
      </c>
      <c r="K23" s="211"/>
      <c r="L23" s="99" t="str">
        <f>helpsheet!AO23</f>
        <v>zadejte FS: (M)</v>
      </c>
      <c r="M23" s="212"/>
      <c r="N23" s="211"/>
      <c r="O23" s="77">
        <v>22</v>
      </c>
      <c r="P23" s="100">
        <f t="shared" si="1"/>
        <v>0</v>
      </c>
      <c r="Q23" s="243"/>
      <c r="R23" s="243"/>
      <c r="S23" s="243"/>
      <c r="T23" s="243"/>
      <c r="U23" s="68"/>
      <c r="V23" s="68"/>
      <c r="W23" s="68"/>
      <c r="X23" s="89" t="s">
        <v>130</v>
      </c>
      <c r="Y23" s="89" t="s">
        <v>130</v>
      </c>
      <c r="Z23" s="89" t="s">
        <v>130</v>
      </c>
      <c r="AA23" s="89" t="s">
        <v>130</v>
      </c>
      <c r="AB23" s="89" t="s">
        <v>130</v>
      </c>
      <c r="AC23" s="89" t="s">
        <v>130</v>
      </c>
      <c r="AD23" s="89" t="s">
        <v>130</v>
      </c>
      <c r="AE23" s="90"/>
      <c r="AF23" s="91"/>
      <c r="AG23" s="118"/>
      <c r="AH23" s="100">
        <f t="shared" si="2"/>
        <v>0</v>
      </c>
      <c r="AI23" s="228"/>
      <c r="AJ23" s="89" t="s">
        <v>130</v>
      </c>
      <c r="AK23" s="89" t="s">
        <v>130</v>
      </c>
      <c r="AL23" s="89" t="s">
        <v>130</v>
      </c>
      <c r="AM23" s="22"/>
      <c r="AN23" s="22"/>
      <c r="AO23" s="22"/>
    </row>
    <row r="24" spans="1:41" s="78" customFormat="1" ht="16.5" customHeight="1">
      <c r="A24" s="210" t="str">
        <f t="shared" si="0"/>
        <v/>
      </c>
      <c r="B24" s="77">
        <v>23</v>
      </c>
      <c r="C24" s="181"/>
      <c r="D24" s="125"/>
      <c r="E24" s="90"/>
      <c r="F24" s="208"/>
      <c r="G24" s="209"/>
      <c r="H24" s="126"/>
      <c r="I24" s="68"/>
      <c r="J24" s="68" t="s">
        <v>245</v>
      </c>
      <c r="K24" s="211"/>
      <c r="L24" s="99" t="str">
        <f>helpsheet!AO24</f>
        <v>zadejte FS: (M)</v>
      </c>
      <c r="M24" s="212"/>
      <c r="N24" s="211"/>
      <c r="O24" s="77">
        <v>23</v>
      </c>
      <c r="P24" s="100">
        <f t="shared" si="1"/>
        <v>0</v>
      </c>
      <c r="Q24" s="243"/>
      <c r="R24" s="243"/>
      <c r="S24" s="243"/>
      <c r="T24" s="243"/>
      <c r="U24" s="68"/>
      <c r="V24" s="68"/>
      <c r="W24" s="68"/>
      <c r="X24" s="89" t="s">
        <v>130</v>
      </c>
      <c r="Y24" s="89" t="s">
        <v>130</v>
      </c>
      <c r="Z24" s="89" t="s">
        <v>130</v>
      </c>
      <c r="AA24" s="89" t="s">
        <v>130</v>
      </c>
      <c r="AB24" s="89" t="s">
        <v>130</v>
      </c>
      <c r="AC24" s="89" t="s">
        <v>130</v>
      </c>
      <c r="AD24" s="89" t="s">
        <v>130</v>
      </c>
      <c r="AE24" s="90"/>
      <c r="AF24" s="91"/>
      <c r="AG24" s="118"/>
      <c r="AH24" s="100">
        <f t="shared" si="2"/>
        <v>0</v>
      </c>
      <c r="AI24" s="228"/>
      <c r="AJ24" s="89" t="s">
        <v>130</v>
      </c>
      <c r="AK24" s="89" t="s">
        <v>130</v>
      </c>
      <c r="AL24" s="89" t="s">
        <v>130</v>
      </c>
      <c r="AM24" s="22"/>
      <c r="AN24" s="22"/>
      <c r="AO24" s="22"/>
    </row>
    <row r="25" spans="1:41" s="78" customFormat="1" ht="16.5" customHeight="1">
      <c r="A25" s="210" t="str">
        <f t="shared" si="0"/>
        <v/>
      </c>
      <c r="B25" s="77">
        <v>24</v>
      </c>
      <c r="C25" s="181"/>
      <c r="D25" s="125"/>
      <c r="E25" s="90"/>
      <c r="F25" s="208"/>
      <c r="G25" s="209"/>
      <c r="H25" s="126"/>
      <c r="I25" s="68"/>
      <c r="J25" s="68" t="s">
        <v>245</v>
      </c>
      <c r="K25" s="211"/>
      <c r="L25" s="99" t="str">
        <f>helpsheet!AO25</f>
        <v>zadejte FS: (M)</v>
      </c>
      <c r="M25" s="212"/>
      <c r="N25" s="211"/>
      <c r="O25" s="77">
        <v>24</v>
      </c>
      <c r="P25" s="100">
        <f t="shared" si="1"/>
        <v>0</v>
      </c>
      <c r="Q25" s="243"/>
      <c r="R25" s="243"/>
      <c r="S25" s="243"/>
      <c r="T25" s="243"/>
      <c r="U25" s="68"/>
      <c r="V25" s="68"/>
      <c r="W25" s="68"/>
      <c r="X25" s="89" t="s">
        <v>130</v>
      </c>
      <c r="Y25" s="89" t="s">
        <v>130</v>
      </c>
      <c r="Z25" s="89" t="s">
        <v>130</v>
      </c>
      <c r="AA25" s="89" t="s">
        <v>130</v>
      </c>
      <c r="AB25" s="89" t="s">
        <v>130</v>
      </c>
      <c r="AC25" s="89" t="s">
        <v>130</v>
      </c>
      <c r="AD25" s="89" t="s">
        <v>130</v>
      </c>
      <c r="AE25" s="90"/>
      <c r="AF25" s="91"/>
      <c r="AG25" s="118"/>
      <c r="AH25" s="100">
        <f t="shared" si="2"/>
        <v>0</v>
      </c>
      <c r="AI25" s="228"/>
      <c r="AJ25" s="89" t="s">
        <v>130</v>
      </c>
      <c r="AK25" s="89" t="s">
        <v>130</v>
      </c>
      <c r="AL25" s="89" t="s">
        <v>130</v>
      </c>
      <c r="AM25" s="22"/>
      <c r="AN25" s="22"/>
      <c r="AO25" s="22"/>
    </row>
    <row r="26" spans="1:41" s="78" customFormat="1" ht="16.5" customHeight="1">
      <c r="A26" s="210" t="str">
        <f t="shared" si="0"/>
        <v/>
      </c>
      <c r="B26" s="77">
        <v>25</v>
      </c>
      <c r="C26" s="181"/>
      <c r="D26" s="125"/>
      <c r="E26" s="90"/>
      <c r="F26" s="208"/>
      <c r="G26" s="209"/>
      <c r="H26" s="126"/>
      <c r="I26" s="68"/>
      <c r="J26" s="68" t="s">
        <v>245</v>
      </c>
      <c r="K26" s="211"/>
      <c r="L26" s="99" t="str">
        <f>helpsheet!AO26</f>
        <v>zadejte FS: (M)</v>
      </c>
      <c r="M26" s="212"/>
      <c r="N26" s="211"/>
      <c r="O26" s="77">
        <v>25</v>
      </c>
      <c r="P26" s="100">
        <f t="shared" si="1"/>
        <v>0</v>
      </c>
      <c r="Q26" s="243"/>
      <c r="R26" s="243"/>
      <c r="S26" s="243"/>
      <c r="T26" s="243"/>
      <c r="U26" s="68"/>
      <c r="V26" s="68"/>
      <c r="W26" s="68"/>
      <c r="X26" s="89" t="s">
        <v>130</v>
      </c>
      <c r="Y26" s="89" t="s">
        <v>130</v>
      </c>
      <c r="Z26" s="89" t="s">
        <v>130</v>
      </c>
      <c r="AA26" s="89" t="s">
        <v>130</v>
      </c>
      <c r="AB26" s="89" t="s">
        <v>130</v>
      </c>
      <c r="AC26" s="89" t="s">
        <v>130</v>
      </c>
      <c r="AD26" s="89" t="s">
        <v>130</v>
      </c>
      <c r="AE26" s="90"/>
      <c r="AF26" s="91"/>
      <c r="AG26" s="118"/>
      <c r="AH26" s="100">
        <f t="shared" si="2"/>
        <v>0</v>
      </c>
      <c r="AI26" s="228"/>
      <c r="AJ26" s="89" t="s">
        <v>130</v>
      </c>
      <c r="AK26" s="89" t="s">
        <v>130</v>
      </c>
      <c r="AL26" s="89" t="s">
        <v>130</v>
      </c>
      <c r="AM26" s="22"/>
      <c r="AN26" s="22"/>
      <c r="AO26" s="22"/>
    </row>
    <row r="27" spans="1:41" s="78" customFormat="1" ht="16.5" customHeight="1">
      <c r="A27" s="210" t="str">
        <f t="shared" si="0"/>
        <v/>
      </c>
      <c r="B27" s="77">
        <v>26</v>
      </c>
      <c r="C27" s="181"/>
      <c r="D27" s="125"/>
      <c r="E27" s="90"/>
      <c r="F27" s="208"/>
      <c r="G27" s="209"/>
      <c r="H27" s="126"/>
      <c r="I27" s="68"/>
      <c r="J27" s="68" t="s">
        <v>245</v>
      </c>
      <c r="K27" s="211"/>
      <c r="L27" s="99" t="str">
        <f>helpsheet!AO27</f>
        <v>zadejte FS: (M)</v>
      </c>
      <c r="M27" s="212"/>
      <c r="N27" s="211"/>
      <c r="O27" s="77">
        <v>26</v>
      </c>
      <c r="P27" s="100">
        <f t="shared" si="1"/>
        <v>0</v>
      </c>
      <c r="Q27" s="243"/>
      <c r="R27" s="243"/>
      <c r="S27" s="243"/>
      <c r="T27" s="243"/>
      <c r="U27" s="68"/>
      <c r="V27" s="68"/>
      <c r="W27" s="68"/>
      <c r="X27" s="89" t="s">
        <v>130</v>
      </c>
      <c r="Y27" s="89" t="s">
        <v>130</v>
      </c>
      <c r="Z27" s="89" t="s">
        <v>130</v>
      </c>
      <c r="AA27" s="89" t="s">
        <v>130</v>
      </c>
      <c r="AB27" s="89" t="s">
        <v>130</v>
      </c>
      <c r="AC27" s="89" t="s">
        <v>130</v>
      </c>
      <c r="AD27" s="89" t="s">
        <v>130</v>
      </c>
      <c r="AE27" s="90"/>
      <c r="AF27" s="91"/>
      <c r="AG27" s="118"/>
      <c r="AH27" s="100">
        <f t="shared" si="2"/>
        <v>0</v>
      </c>
      <c r="AI27" s="228"/>
      <c r="AJ27" s="89" t="s">
        <v>130</v>
      </c>
      <c r="AK27" s="89" t="s">
        <v>130</v>
      </c>
      <c r="AL27" s="89" t="s">
        <v>130</v>
      </c>
      <c r="AM27" s="22"/>
      <c r="AN27" s="22"/>
      <c r="AO27" s="22"/>
    </row>
    <row r="28" spans="1:41" s="78" customFormat="1" ht="16.5" customHeight="1">
      <c r="A28" s="210" t="str">
        <f t="shared" si="0"/>
        <v/>
      </c>
      <c r="B28" s="77">
        <v>27</v>
      </c>
      <c r="C28" s="181"/>
      <c r="D28" s="125"/>
      <c r="E28" s="90"/>
      <c r="F28" s="208"/>
      <c r="G28" s="209"/>
      <c r="H28" s="126"/>
      <c r="I28" s="68"/>
      <c r="J28" s="68" t="s">
        <v>245</v>
      </c>
      <c r="K28" s="211"/>
      <c r="L28" s="99" t="str">
        <f>helpsheet!AO28</f>
        <v>zadejte FS: (M)</v>
      </c>
      <c r="M28" s="212"/>
      <c r="N28" s="211"/>
      <c r="O28" s="77">
        <v>27</v>
      </c>
      <c r="P28" s="100">
        <f t="shared" si="1"/>
        <v>0</v>
      </c>
      <c r="Q28" s="243"/>
      <c r="R28" s="243"/>
      <c r="S28" s="243"/>
      <c r="T28" s="243"/>
      <c r="U28" s="68"/>
      <c r="V28" s="68"/>
      <c r="W28" s="68"/>
      <c r="X28" s="89" t="s">
        <v>130</v>
      </c>
      <c r="Y28" s="89" t="s">
        <v>130</v>
      </c>
      <c r="Z28" s="89" t="s">
        <v>130</v>
      </c>
      <c r="AA28" s="89" t="s">
        <v>130</v>
      </c>
      <c r="AB28" s="89" t="s">
        <v>130</v>
      </c>
      <c r="AC28" s="89" t="s">
        <v>130</v>
      </c>
      <c r="AD28" s="89" t="s">
        <v>130</v>
      </c>
      <c r="AE28" s="90"/>
      <c r="AF28" s="91"/>
      <c r="AG28" s="118"/>
      <c r="AH28" s="100">
        <f t="shared" si="2"/>
        <v>0</v>
      </c>
      <c r="AI28" s="228"/>
      <c r="AJ28" s="89" t="s">
        <v>130</v>
      </c>
      <c r="AK28" s="89" t="s">
        <v>130</v>
      </c>
      <c r="AL28" s="89" t="s">
        <v>130</v>
      </c>
      <c r="AM28" s="22"/>
      <c r="AN28" s="22"/>
      <c r="AO28" s="22"/>
    </row>
    <row r="29" spans="1:41" s="78" customFormat="1" ht="16.5" customHeight="1">
      <c r="A29" s="210" t="str">
        <f t="shared" si="0"/>
        <v/>
      </c>
      <c r="B29" s="77">
        <v>28</v>
      </c>
      <c r="C29" s="181"/>
      <c r="D29" s="125"/>
      <c r="E29" s="90"/>
      <c r="F29" s="208"/>
      <c r="G29" s="209"/>
      <c r="H29" s="126"/>
      <c r="I29" s="68"/>
      <c r="J29" s="68" t="s">
        <v>245</v>
      </c>
      <c r="K29" s="211"/>
      <c r="L29" s="99" t="str">
        <f>helpsheet!AO29</f>
        <v>zadejte FS: (M)</v>
      </c>
      <c r="M29" s="212"/>
      <c r="N29" s="211"/>
      <c r="O29" s="77">
        <v>28</v>
      </c>
      <c r="P29" s="100">
        <f t="shared" si="1"/>
        <v>0</v>
      </c>
      <c r="Q29" s="243"/>
      <c r="R29" s="243"/>
      <c r="S29" s="243"/>
      <c r="T29" s="243"/>
      <c r="U29" s="68"/>
      <c r="V29" s="68"/>
      <c r="W29" s="68"/>
      <c r="X29" s="89" t="s">
        <v>130</v>
      </c>
      <c r="Y29" s="89" t="s">
        <v>130</v>
      </c>
      <c r="Z29" s="89" t="s">
        <v>130</v>
      </c>
      <c r="AA29" s="89" t="s">
        <v>130</v>
      </c>
      <c r="AB29" s="89" t="s">
        <v>130</v>
      </c>
      <c r="AC29" s="89" t="s">
        <v>130</v>
      </c>
      <c r="AD29" s="89" t="s">
        <v>130</v>
      </c>
      <c r="AE29" s="90"/>
      <c r="AF29" s="91"/>
      <c r="AG29" s="118"/>
      <c r="AH29" s="100">
        <f t="shared" si="2"/>
        <v>0</v>
      </c>
      <c r="AI29" s="228"/>
      <c r="AJ29" s="89" t="s">
        <v>130</v>
      </c>
      <c r="AK29" s="89" t="s">
        <v>130</v>
      </c>
      <c r="AL29" s="89" t="s">
        <v>130</v>
      </c>
      <c r="AM29" s="22"/>
      <c r="AN29" s="22"/>
      <c r="AO29" s="22"/>
    </row>
    <row r="30" spans="1:41" s="78" customFormat="1" ht="16.5" customHeight="1">
      <c r="A30" s="210" t="str">
        <f t="shared" si="0"/>
        <v/>
      </c>
      <c r="B30" s="77">
        <v>29</v>
      </c>
      <c r="C30" s="181"/>
      <c r="D30" s="125"/>
      <c r="E30" s="90"/>
      <c r="F30" s="208"/>
      <c r="G30" s="209"/>
      <c r="H30" s="126"/>
      <c r="I30" s="68"/>
      <c r="J30" s="68" t="s">
        <v>245</v>
      </c>
      <c r="K30" s="211"/>
      <c r="L30" s="99" t="str">
        <f>helpsheet!AO30</f>
        <v>zadejte FS: (M)</v>
      </c>
      <c r="M30" s="212"/>
      <c r="N30" s="211"/>
      <c r="O30" s="77">
        <v>29</v>
      </c>
      <c r="P30" s="100">
        <f t="shared" si="1"/>
        <v>0</v>
      </c>
      <c r="Q30" s="243"/>
      <c r="R30" s="243"/>
      <c r="S30" s="243"/>
      <c r="T30" s="243"/>
      <c r="U30" s="68"/>
      <c r="V30" s="68"/>
      <c r="W30" s="68"/>
      <c r="X30" s="89" t="s">
        <v>130</v>
      </c>
      <c r="Y30" s="89" t="s">
        <v>130</v>
      </c>
      <c r="Z30" s="89" t="s">
        <v>130</v>
      </c>
      <c r="AA30" s="89" t="s">
        <v>130</v>
      </c>
      <c r="AB30" s="89" t="s">
        <v>130</v>
      </c>
      <c r="AC30" s="89" t="s">
        <v>130</v>
      </c>
      <c r="AD30" s="89" t="s">
        <v>130</v>
      </c>
      <c r="AE30" s="90"/>
      <c r="AF30" s="91"/>
      <c r="AG30" s="118"/>
      <c r="AH30" s="100">
        <f t="shared" si="2"/>
        <v>0</v>
      </c>
      <c r="AI30" s="228"/>
      <c r="AJ30" s="89" t="s">
        <v>130</v>
      </c>
      <c r="AK30" s="89" t="s">
        <v>130</v>
      </c>
      <c r="AL30" s="89" t="s">
        <v>130</v>
      </c>
      <c r="AM30" s="22"/>
      <c r="AN30" s="22"/>
      <c r="AO30" s="22"/>
    </row>
    <row r="31" spans="1:41" s="78" customFormat="1" ht="16.5" customHeight="1">
      <c r="A31" s="210" t="str">
        <f t="shared" si="0"/>
        <v/>
      </c>
      <c r="B31" s="77">
        <v>30</v>
      </c>
      <c r="C31" s="181"/>
      <c r="D31" s="125"/>
      <c r="E31" s="90"/>
      <c r="F31" s="208"/>
      <c r="G31" s="209"/>
      <c r="H31" s="126"/>
      <c r="I31" s="68"/>
      <c r="J31" s="68" t="s">
        <v>245</v>
      </c>
      <c r="K31" s="211"/>
      <c r="L31" s="99" t="str">
        <f>helpsheet!AO31</f>
        <v>zadejte FS: (M)</v>
      </c>
      <c r="M31" s="212"/>
      <c r="N31" s="211"/>
      <c r="O31" s="77">
        <v>30</v>
      </c>
      <c r="P31" s="100">
        <f t="shared" si="1"/>
        <v>0</v>
      </c>
      <c r="Q31" s="243"/>
      <c r="R31" s="243"/>
      <c r="S31" s="243"/>
      <c r="T31" s="243"/>
      <c r="U31" s="68"/>
      <c r="V31" s="68"/>
      <c r="W31" s="68"/>
      <c r="X31" s="89" t="s">
        <v>130</v>
      </c>
      <c r="Y31" s="89" t="s">
        <v>130</v>
      </c>
      <c r="Z31" s="89" t="s">
        <v>130</v>
      </c>
      <c r="AA31" s="89" t="s">
        <v>130</v>
      </c>
      <c r="AB31" s="89" t="s">
        <v>130</v>
      </c>
      <c r="AC31" s="89" t="s">
        <v>130</v>
      </c>
      <c r="AD31" s="89" t="s">
        <v>130</v>
      </c>
      <c r="AE31" s="90"/>
      <c r="AF31" s="91"/>
      <c r="AG31" s="118"/>
      <c r="AH31" s="100">
        <f t="shared" si="2"/>
        <v>0</v>
      </c>
      <c r="AI31" s="228"/>
      <c r="AJ31" s="89" t="s">
        <v>130</v>
      </c>
      <c r="AK31" s="89" t="s">
        <v>130</v>
      </c>
      <c r="AL31" s="89" t="s">
        <v>130</v>
      </c>
      <c r="AM31" s="22"/>
      <c r="AN31" s="22"/>
      <c r="AO31" s="22"/>
    </row>
    <row r="32" spans="1:41" s="78" customFormat="1" ht="16.5" customHeight="1">
      <c r="A32" s="210" t="str">
        <f t="shared" si="0"/>
        <v/>
      </c>
      <c r="B32" s="77">
        <v>31</v>
      </c>
      <c r="C32" s="181"/>
      <c r="D32" s="125"/>
      <c r="E32" s="90"/>
      <c r="F32" s="208"/>
      <c r="G32" s="209"/>
      <c r="H32" s="126"/>
      <c r="I32" s="68"/>
      <c r="J32" s="68" t="s">
        <v>245</v>
      </c>
      <c r="K32" s="211"/>
      <c r="L32" s="99" t="str">
        <f>helpsheet!AO32</f>
        <v>zadejte FS: (M)</v>
      </c>
      <c r="M32" s="212"/>
      <c r="N32" s="211"/>
      <c r="O32" s="77">
        <v>31</v>
      </c>
      <c r="P32" s="100">
        <f t="shared" si="1"/>
        <v>0</v>
      </c>
      <c r="Q32" s="243"/>
      <c r="R32" s="243"/>
      <c r="S32" s="243"/>
      <c r="T32" s="243"/>
      <c r="U32" s="68"/>
      <c r="V32" s="68"/>
      <c r="W32" s="68"/>
      <c r="X32" s="89" t="s">
        <v>130</v>
      </c>
      <c r="Y32" s="89" t="s">
        <v>130</v>
      </c>
      <c r="Z32" s="89" t="s">
        <v>130</v>
      </c>
      <c r="AA32" s="89" t="s">
        <v>130</v>
      </c>
      <c r="AB32" s="89" t="s">
        <v>130</v>
      </c>
      <c r="AC32" s="89" t="s">
        <v>130</v>
      </c>
      <c r="AD32" s="89" t="s">
        <v>130</v>
      </c>
      <c r="AE32" s="90"/>
      <c r="AF32" s="91"/>
      <c r="AG32" s="118"/>
      <c r="AH32" s="100">
        <f t="shared" si="2"/>
        <v>0</v>
      </c>
      <c r="AI32" s="228"/>
      <c r="AJ32" s="89" t="s">
        <v>130</v>
      </c>
      <c r="AK32" s="89" t="s">
        <v>130</v>
      </c>
      <c r="AL32" s="89" t="s">
        <v>130</v>
      </c>
      <c r="AM32" s="22"/>
      <c r="AN32" s="22"/>
      <c r="AO32" s="22"/>
    </row>
    <row r="33" spans="1:41" s="78" customFormat="1" ht="16.5" customHeight="1">
      <c r="A33" s="210" t="str">
        <f t="shared" si="0"/>
        <v/>
      </c>
      <c r="B33" s="77">
        <v>32</v>
      </c>
      <c r="C33" s="181"/>
      <c r="D33" s="125"/>
      <c r="E33" s="90"/>
      <c r="F33" s="208"/>
      <c r="G33" s="209"/>
      <c r="H33" s="126"/>
      <c r="I33" s="68"/>
      <c r="J33" s="68" t="s">
        <v>245</v>
      </c>
      <c r="K33" s="211"/>
      <c r="L33" s="99" t="str">
        <f>helpsheet!AO33</f>
        <v>zadejte FS: (M)</v>
      </c>
      <c r="M33" s="212"/>
      <c r="N33" s="211"/>
      <c r="O33" s="77">
        <v>32</v>
      </c>
      <c r="P33" s="100">
        <f t="shared" si="1"/>
        <v>0</v>
      </c>
      <c r="Q33" s="243"/>
      <c r="R33" s="243"/>
      <c r="S33" s="243"/>
      <c r="T33" s="243"/>
      <c r="U33" s="68"/>
      <c r="V33" s="68"/>
      <c r="W33" s="68"/>
      <c r="X33" s="89" t="s">
        <v>130</v>
      </c>
      <c r="Y33" s="89" t="s">
        <v>130</v>
      </c>
      <c r="Z33" s="89" t="s">
        <v>130</v>
      </c>
      <c r="AA33" s="89" t="s">
        <v>130</v>
      </c>
      <c r="AB33" s="89" t="s">
        <v>130</v>
      </c>
      <c r="AC33" s="89" t="s">
        <v>130</v>
      </c>
      <c r="AD33" s="89" t="s">
        <v>130</v>
      </c>
      <c r="AE33" s="90"/>
      <c r="AF33" s="91"/>
      <c r="AG33" s="118"/>
      <c r="AH33" s="100">
        <f t="shared" si="2"/>
        <v>0</v>
      </c>
      <c r="AI33" s="228"/>
      <c r="AJ33" s="89" t="s">
        <v>130</v>
      </c>
      <c r="AK33" s="89" t="s">
        <v>130</v>
      </c>
      <c r="AL33" s="89" t="s">
        <v>130</v>
      </c>
      <c r="AM33" s="22"/>
      <c r="AN33" s="22"/>
      <c r="AO33" s="22"/>
    </row>
    <row r="34" spans="1:41" s="78" customFormat="1" ht="16.5" customHeight="1">
      <c r="A34" s="210" t="str">
        <f t="shared" si="0"/>
        <v/>
      </c>
      <c r="B34" s="77">
        <v>33</v>
      </c>
      <c r="C34" s="181"/>
      <c r="D34" s="125"/>
      <c r="E34" s="90"/>
      <c r="F34" s="208"/>
      <c r="G34" s="209"/>
      <c r="H34" s="126"/>
      <c r="I34" s="68"/>
      <c r="J34" s="68" t="s">
        <v>245</v>
      </c>
      <c r="K34" s="211"/>
      <c r="L34" s="99" t="str">
        <f>helpsheet!AO34</f>
        <v>zadejte FS: (M)</v>
      </c>
      <c r="M34" s="212"/>
      <c r="N34" s="211"/>
      <c r="O34" s="77">
        <v>33</v>
      </c>
      <c r="P34" s="100">
        <f t="shared" ref="P34:P66" si="3">C34</f>
        <v>0</v>
      </c>
      <c r="Q34" s="243"/>
      <c r="R34" s="243"/>
      <c r="S34" s="243"/>
      <c r="T34" s="243"/>
      <c r="U34" s="68"/>
      <c r="V34" s="68"/>
      <c r="W34" s="68"/>
      <c r="X34" s="89" t="s">
        <v>130</v>
      </c>
      <c r="Y34" s="89" t="s">
        <v>130</v>
      </c>
      <c r="Z34" s="89" t="s">
        <v>130</v>
      </c>
      <c r="AA34" s="89" t="s">
        <v>130</v>
      </c>
      <c r="AB34" s="89" t="s">
        <v>130</v>
      </c>
      <c r="AC34" s="89" t="s">
        <v>130</v>
      </c>
      <c r="AD34" s="89" t="s">
        <v>130</v>
      </c>
      <c r="AE34" s="90"/>
      <c r="AF34" s="91"/>
      <c r="AG34" s="118"/>
      <c r="AH34" s="100">
        <f t="shared" si="2"/>
        <v>0</v>
      </c>
      <c r="AI34" s="228"/>
      <c r="AJ34" s="89" t="s">
        <v>130</v>
      </c>
      <c r="AK34" s="89" t="s">
        <v>130</v>
      </c>
      <c r="AL34" s="89" t="s">
        <v>130</v>
      </c>
      <c r="AM34" s="22"/>
      <c r="AN34" s="22"/>
      <c r="AO34" s="22"/>
    </row>
    <row r="35" spans="1:41" s="78" customFormat="1" ht="16.5" customHeight="1">
      <c r="A35" s="210" t="str">
        <f t="shared" si="0"/>
        <v/>
      </c>
      <c r="B35" s="77">
        <v>34</v>
      </c>
      <c r="C35" s="181"/>
      <c r="D35" s="125"/>
      <c r="E35" s="90"/>
      <c r="F35" s="208"/>
      <c r="G35" s="209"/>
      <c r="H35" s="126"/>
      <c r="I35" s="68"/>
      <c r="J35" s="68" t="s">
        <v>245</v>
      </c>
      <c r="K35" s="211"/>
      <c r="L35" s="99" t="str">
        <f>helpsheet!AO35</f>
        <v>zadejte FS: (M)</v>
      </c>
      <c r="M35" s="212"/>
      <c r="N35" s="211"/>
      <c r="O35" s="77">
        <v>34</v>
      </c>
      <c r="P35" s="100">
        <f t="shared" si="3"/>
        <v>0</v>
      </c>
      <c r="Q35" s="243"/>
      <c r="R35" s="243"/>
      <c r="S35" s="243"/>
      <c r="T35" s="243"/>
      <c r="U35" s="68"/>
      <c r="V35" s="68"/>
      <c r="W35" s="68"/>
      <c r="X35" s="89" t="s">
        <v>130</v>
      </c>
      <c r="Y35" s="89" t="s">
        <v>130</v>
      </c>
      <c r="Z35" s="89" t="s">
        <v>130</v>
      </c>
      <c r="AA35" s="89" t="s">
        <v>130</v>
      </c>
      <c r="AB35" s="89" t="s">
        <v>130</v>
      </c>
      <c r="AC35" s="89" t="s">
        <v>130</v>
      </c>
      <c r="AD35" s="89" t="s">
        <v>130</v>
      </c>
      <c r="AE35" s="90"/>
      <c r="AF35" s="91"/>
      <c r="AG35" s="118"/>
      <c r="AH35" s="100">
        <f t="shared" si="2"/>
        <v>0</v>
      </c>
      <c r="AI35" s="228"/>
      <c r="AJ35" s="89" t="s">
        <v>130</v>
      </c>
      <c r="AK35" s="89" t="s">
        <v>130</v>
      </c>
      <c r="AL35" s="89" t="s">
        <v>130</v>
      </c>
      <c r="AM35" s="22"/>
      <c r="AN35" s="22"/>
      <c r="AO35" s="22"/>
    </row>
    <row r="36" spans="1:41" s="78" customFormat="1" ht="16.5" customHeight="1">
      <c r="A36" s="210" t="str">
        <f t="shared" si="0"/>
        <v/>
      </c>
      <c r="B36" s="77">
        <v>35</v>
      </c>
      <c r="C36" s="181"/>
      <c r="D36" s="125"/>
      <c r="E36" s="90"/>
      <c r="F36" s="208"/>
      <c r="G36" s="209"/>
      <c r="H36" s="126"/>
      <c r="I36" s="68"/>
      <c r="J36" s="68" t="s">
        <v>245</v>
      </c>
      <c r="K36" s="211"/>
      <c r="L36" s="99" t="str">
        <f>helpsheet!AO36</f>
        <v>zadejte FS: (M)</v>
      </c>
      <c r="M36" s="212"/>
      <c r="N36" s="211"/>
      <c r="O36" s="77">
        <v>35</v>
      </c>
      <c r="P36" s="100">
        <f t="shared" si="3"/>
        <v>0</v>
      </c>
      <c r="Q36" s="243"/>
      <c r="R36" s="243"/>
      <c r="S36" s="243"/>
      <c r="T36" s="243"/>
      <c r="U36" s="68"/>
      <c r="V36" s="68"/>
      <c r="W36" s="68"/>
      <c r="X36" s="89" t="s">
        <v>130</v>
      </c>
      <c r="Y36" s="89" t="s">
        <v>130</v>
      </c>
      <c r="Z36" s="89" t="s">
        <v>130</v>
      </c>
      <c r="AA36" s="89" t="s">
        <v>130</v>
      </c>
      <c r="AB36" s="89" t="s">
        <v>130</v>
      </c>
      <c r="AC36" s="89" t="s">
        <v>130</v>
      </c>
      <c r="AD36" s="89" t="s">
        <v>130</v>
      </c>
      <c r="AE36" s="90"/>
      <c r="AF36" s="91"/>
      <c r="AG36" s="118"/>
      <c r="AH36" s="100">
        <f t="shared" si="2"/>
        <v>0</v>
      </c>
      <c r="AI36" s="228"/>
      <c r="AJ36" s="89" t="s">
        <v>130</v>
      </c>
      <c r="AK36" s="89" t="s">
        <v>130</v>
      </c>
      <c r="AL36" s="89" t="s">
        <v>130</v>
      </c>
      <c r="AM36" s="22"/>
      <c r="AN36" s="22"/>
      <c r="AO36" s="22"/>
    </row>
    <row r="37" spans="1:41" s="78" customFormat="1" ht="16.5" customHeight="1">
      <c r="A37" s="210" t="str">
        <f t="shared" si="0"/>
        <v/>
      </c>
      <c r="B37" s="77">
        <v>36</v>
      </c>
      <c r="C37" s="181"/>
      <c r="D37" s="125"/>
      <c r="E37" s="90"/>
      <c r="F37" s="208"/>
      <c r="G37" s="209"/>
      <c r="H37" s="126"/>
      <c r="I37" s="68"/>
      <c r="J37" s="68" t="s">
        <v>245</v>
      </c>
      <c r="K37" s="211"/>
      <c r="L37" s="99" t="str">
        <f>helpsheet!AO37</f>
        <v>zadejte FS: (M)</v>
      </c>
      <c r="M37" s="212"/>
      <c r="N37" s="211"/>
      <c r="O37" s="77">
        <v>36</v>
      </c>
      <c r="P37" s="100">
        <f t="shared" si="3"/>
        <v>0</v>
      </c>
      <c r="Q37" s="243"/>
      <c r="R37" s="243"/>
      <c r="S37" s="243"/>
      <c r="T37" s="243"/>
      <c r="U37" s="68"/>
      <c r="V37" s="68"/>
      <c r="W37" s="68"/>
      <c r="X37" s="89" t="s">
        <v>130</v>
      </c>
      <c r="Y37" s="89" t="s">
        <v>130</v>
      </c>
      <c r="Z37" s="89" t="s">
        <v>130</v>
      </c>
      <c r="AA37" s="89" t="s">
        <v>130</v>
      </c>
      <c r="AB37" s="89" t="s">
        <v>130</v>
      </c>
      <c r="AC37" s="89" t="s">
        <v>130</v>
      </c>
      <c r="AD37" s="89" t="s">
        <v>130</v>
      </c>
      <c r="AE37" s="90"/>
      <c r="AF37" s="91"/>
      <c r="AG37" s="118"/>
      <c r="AH37" s="100">
        <f t="shared" si="2"/>
        <v>0</v>
      </c>
      <c r="AI37" s="228"/>
      <c r="AJ37" s="89" t="s">
        <v>130</v>
      </c>
      <c r="AK37" s="89" t="s">
        <v>130</v>
      </c>
      <c r="AL37" s="89" t="s">
        <v>130</v>
      </c>
      <c r="AM37" s="22"/>
      <c r="AN37" s="22"/>
      <c r="AO37" s="22"/>
    </row>
    <row r="38" spans="1:41" s="78" customFormat="1" ht="16.5" customHeight="1">
      <c r="A38" s="210" t="str">
        <f t="shared" si="0"/>
        <v/>
      </c>
      <c r="B38" s="77">
        <v>37</v>
      </c>
      <c r="C38" s="181"/>
      <c r="D38" s="125"/>
      <c r="E38" s="90"/>
      <c r="F38" s="208"/>
      <c r="G38" s="209"/>
      <c r="H38" s="126"/>
      <c r="I38" s="68"/>
      <c r="J38" s="68" t="s">
        <v>245</v>
      </c>
      <c r="K38" s="211"/>
      <c r="L38" s="99" t="str">
        <f>helpsheet!AO38</f>
        <v>zadejte FS: (M)</v>
      </c>
      <c r="M38" s="212"/>
      <c r="N38" s="211"/>
      <c r="O38" s="77">
        <v>37</v>
      </c>
      <c r="P38" s="100">
        <f t="shared" si="3"/>
        <v>0</v>
      </c>
      <c r="Q38" s="243"/>
      <c r="R38" s="243"/>
      <c r="S38" s="243"/>
      <c r="T38" s="243"/>
      <c r="U38" s="68"/>
      <c r="V38" s="68"/>
      <c r="W38" s="68"/>
      <c r="X38" s="89" t="s">
        <v>130</v>
      </c>
      <c r="Y38" s="89" t="s">
        <v>130</v>
      </c>
      <c r="Z38" s="89" t="s">
        <v>130</v>
      </c>
      <c r="AA38" s="89" t="s">
        <v>130</v>
      </c>
      <c r="AB38" s="89" t="s">
        <v>130</v>
      </c>
      <c r="AC38" s="89" t="s">
        <v>130</v>
      </c>
      <c r="AD38" s="89" t="s">
        <v>130</v>
      </c>
      <c r="AE38" s="90"/>
      <c r="AF38" s="91"/>
      <c r="AG38" s="118"/>
      <c r="AH38" s="100">
        <f t="shared" si="2"/>
        <v>0</v>
      </c>
      <c r="AI38" s="228"/>
      <c r="AJ38" s="89" t="s">
        <v>130</v>
      </c>
      <c r="AK38" s="89" t="s">
        <v>130</v>
      </c>
      <c r="AL38" s="89" t="s">
        <v>130</v>
      </c>
      <c r="AM38" s="22"/>
      <c r="AN38" s="22"/>
      <c r="AO38" s="22"/>
    </row>
    <row r="39" spans="1:41" s="78" customFormat="1" ht="16.5" customHeight="1">
      <c r="A39" s="210" t="str">
        <f t="shared" si="0"/>
        <v/>
      </c>
      <c r="B39" s="77">
        <v>38</v>
      </c>
      <c r="C39" s="181"/>
      <c r="D39" s="125"/>
      <c r="E39" s="90"/>
      <c r="F39" s="208"/>
      <c r="G39" s="209"/>
      <c r="H39" s="126"/>
      <c r="I39" s="68"/>
      <c r="J39" s="68" t="s">
        <v>245</v>
      </c>
      <c r="K39" s="211"/>
      <c r="L39" s="99" t="str">
        <f>helpsheet!AO39</f>
        <v>zadejte FS: (M)</v>
      </c>
      <c r="M39" s="212"/>
      <c r="N39" s="211"/>
      <c r="O39" s="77">
        <v>38</v>
      </c>
      <c r="P39" s="100">
        <f t="shared" si="3"/>
        <v>0</v>
      </c>
      <c r="Q39" s="243"/>
      <c r="R39" s="243"/>
      <c r="S39" s="243"/>
      <c r="T39" s="243"/>
      <c r="U39" s="68"/>
      <c r="V39" s="68"/>
      <c r="W39" s="68"/>
      <c r="X39" s="89" t="s">
        <v>130</v>
      </c>
      <c r="Y39" s="89" t="s">
        <v>130</v>
      </c>
      <c r="Z39" s="89" t="s">
        <v>130</v>
      </c>
      <c r="AA39" s="89" t="s">
        <v>130</v>
      </c>
      <c r="AB39" s="89" t="s">
        <v>130</v>
      </c>
      <c r="AC39" s="89" t="s">
        <v>130</v>
      </c>
      <c r="AD39" s="89" t="s">
        <v>130</v>
      </c>
      <c r="AE39" s="90"/>
      <c r="AF39" s="91"/>
      <c r="AG39" s="118"/>
      <c r="AH39" s="100">
        <f t="shared" si="2"/>
        <v>0</v>
      </c>
      <c r="AI39" s="228"/>
      <c r="AJ39" s="89" t="s">
        <v>130</v>
      </c>
      <c r="AK39" s="89" t="s">
        <v>130</v>
      </c>
      <c r="AL39" s="89" t="s">
        <v>130</v>
      </c>
      <c r="AM39" s="22"/>
      <c r="AN39" s="22"/>
      <c r="AO39" s="22"/>
    </row>
    <row r="40" spans="1:41" s="78" customFormat="1" ht="16.5" customHeight="1">
      <c r="A40" s="210" t="str">
        <f t="shared" si="0"/>
        <v/>
      </c>
      <c r="B40" s="77">
        <v>39</v>
      </c>
      <c r="C40" s="181"/>
      <c r="D40" s="125"/>
      <c r="E40" s="90"/>
      <c r="F40" s="208"/>
      <c r="G40" s="209"/>
      <c r="H40" s="126"/>
      <c r="I40" s="68"/>
      <c r="J40" s="68" t="s">
        <v>245</v>
      </c>
      <c r="K40" s="211"/>
      <c r="L40" s="99" t="str">
        <f>helpsheet!AO40</f>
        <v>zadejte FS: (M)</v>
      </c>
      <c r="M40" s="212"/>
      <c r="N40" s="211"/>
      <c r="O40" s="77">
        <v>39</v>
      </c>
      <c r="P40" s="100">
        <f t="shared" si="3"/>
        <v>0</v>
      </c>
      <c r="Q40" s="243"/>
      <c r="R40" s="243"/>
      <c r="S40" s="243"/>
      <c r="T40" s="243"/>
      <c r="U40" s="68"/>
      <c r="V40" s="68"/>
      <c r="W40" s="68"/>
      <c r="X40" s="89" t="s">
        <v>130</v>
      </c>
      <c r="Y40" s="89" t="s">
        <v>130</v>
      </c>
      <c r="Z40" s="89" t="s">
        <v>130</v>
      </c>
      <c r="AA40" s="89" t="s">
        <v>130</v>
      </c>
      <c r="AB40" s="89" t="s">
        <v>130</v>
      </c>
      <c r="AC40" s="89" t="s">
        <v>130</v>
      </c>
      <c r="AD40" s="89" t="s">
        <v>130</v>
      </c>
      <c r="AE40" s="90"/>
      <c r="AF40" s="91"/>
      <c r="AG40" s="118"/>
      <c r="AH40" s="100">
        <f t="shared" si="2"/>
        <v>0</v>
      </c>
      <c r="AI40" s="228"/>
      <c r="AJ40" s="89" t="s">
        <v>130</v>
      </c>
      <c r="AK40" s="89" t="s">
        <v>130</v>
      </c>
      <c r="AL40" s="89" t="s">
        <v>130</v>
      </c>
      <c r="AM40" s="22"/>
      <c r="AN40" s="22"/>
      <c r="AO40" s="22"/>
    </row>
    <row r="41" spans="1:41" s="78" customFormat="1" ht="16.5" customHeight="1">
      <c r="A41" s="210" t="str">
        <f t="shared" si="0"/>
        <v/>
      </c>
      <c r="B41" s="77">
        <v>40</v>
      </c>
      <c r="C41" s="181"/>
      <c r="D41" s="125"/>
      <c r="E41" s="90"/>
      <c r="F41" s="208"/>
      <c r="G41" s="209"/>
      <c r="H41" s="126"/>
      <c r="I41" s="68"/>
      <c r="J41" s="68" t="s">
        <v>245</v>
      </c>
      <c r="K41" s="211"/>
      <c r="L41" s="99" t="str">
        <f>helpsheet!AO41</f>
        <v>zadejte FS: (M)</v>
      </c>
      <c r="M41" s="212"/>
      <c r="N41" s="211"/>
      <c r="O41" s="77">
        <v>40</v>
      </c>
      <c r="P41" s="100">
        <f t="shared" si="3"/>
        <v>0</v>
      </c>
      <c r="Q41" s="243"/>
      <c r="R41" s="243"/>
      <c r="S41" s="243"/>
      <c r="T41" s="243"/>
      <c r="U41" s="68"/>
      <c r="V41" s="68"/>
      <c r="W41" s="68"/>
      <c r="X41" s="89" t="s">
        <v>130</v>
      </c>
      <c r="Y41" s="89" t="s">
        <v>130</v>
      </c>
      <c r="Z41" s="89" t="s">
        <v>130</v>
      </c>
      <c r="AA41" s="89" t="s">
        <v>130</v>
      </c>
      <c r="AB41" s="89" t="s">
        <v>130</v>
      </c>
      <c r="AC41" s="89" t="s">
        <v>130</v>
      </c>
      <c r="AD41" s="89" t="s">
        <v>130</v>
      </c>
      <c r="AE41" s="90"/>
      <c r="AF41" s="91"/>
      <c r="AG41" s="118"/>
      <c r="AH41" s="100">
        <f t="shared" si="2"/>
        <v>0</v>
      </c>
      <c r="AI41" s="228"/>
      <c r="AJ41" s="89" t="s">
        <v>130</v>
      </c>
      <c r="AK41" s="89" t="s">
        <v>130</v>
      </c>
      <c r="AL41" s="89" t="s">
        <v>130</v>
      </c>
      <c r="AM41" s="22"/>
      <c r="AN41" s="22"/>
      <c r="AO41" s="22"/>
    </row>
    <row r="42" spans="1:41" s="78" customFormat="1" ht="16.5" customHeight="1">
      <c r="A42" s="210" t="str">
        <f t="shared" si="0"/>
        <v/>
      </c>
      <c r="B42" s="77">
        <v>41</v>
      </c>
      <c r="C42" s="181"/>
      <c r="D42" s="125"/>
      <c r="E42" s="90"/>
      <c r="F42" s="208"/>
      <c r="G42" s="209"/>
      <c r="H42" s="126"/>
      <c r="I42" s="68"/>
      <c r="J42" s="68" t="s">
        <v>245</v>
      </c>
      <c r="K42" s="211"/>
      <c r="L42" s="99" t="str">
        <f>helpsheet!AO42</f>
        <v>zadejte FS: (M)</v>
      </c>
      <c r="M42" s="212"/>
      <c r="N42" s="211"/>
      <c r="O42" s="77">
        <v>41</v>
      </c>
      <c r="P42" s="100">
        <f t="shared" si="3"/>
        <v>0</v>
      </c>
      <c r="Q42" s="243"/>
      <c r="R42" s="243"/>
      <c r="S42" s="243"/>
      <c r="T42" s="243"/>
      <c r="U42" s="68"/>
      <c r="V42" s="68"/>
      <c r="W42" s="68"/>
      <c r="X42" s="89" t="s">
        <v>130</v>
      </c>
      <c r="Y42" s="89" t="s">
        <v>130</v>
      </c>
      <c r="Z42" s="89" t="s">
        <v>130</v>
      </c>
      <c r="AA42" s="89" t="s">
        <v>130</v>
      </c>
      <c r="AB42" s="89" t="s">
        <v>130</v>
      </c>
      <c r="AC42" s="89" t="s">
        <v>130</v>
      </c>
      <c r="AD42" s="89" t="s">
        <v>130</v>
      </c>
      <c r="AE42" s="90"/>
      <c r="AF42" s="91"/>
      <c r="AG42" s="118"/>
      <c r="AH42" s="100">
        <f t="shared" si="2"/>
        <v>0</v>
      </c>
      <c r="AI42" s="228"/>
      <c r="AJ42" s="89" t="s">
        <v>130</v>
      </c>
      <c r="AK42" s="89" t="s">
        <v>130</v>
      </c>
      <c r="AL42" s="89" t="s">
        <v>130</v>
      </c>
      <c r="AM42" s="22"/>
      <c r="AN42" s="22"/>
      <c r="AO42" s="22"/>
    </row>
    <row r="43" spans="1:41" s="78" customFormat="1" ht="16.5" customHeight="1">
      <c r="A43" s="210" t="str">
        <f t="shared" si="0"/>
        <v/>
      </c>
      <c r="B43" s="77">
        <v>42</v>
      </c>
      <c r="C43" s="181"/>
      <c r="D43" s="125"/>
      <c r="E43" s="90"/>
      <c r="F43" s="208"/>
      <c r="G43" s="209"/>
      <c r="H43" s="126"/>
      <c r="I43" s="68"/>
      <c r="J43" s="68" t="s">
        <v>245</v>
      </c>
      <c r="K43" s="211"/>
      <c r="L43" s="99" t="str">
        <f>helpsheet!AO43</f>
        <v>zadejte FS: (M)</v>
      </c>
      <c r="M43" s="212"/>
      <c r="N43" s="211"/>
      <c r="O43" s="77">
        <v>42</v>
      </c>
      <c r="P43" s="100">
        <f t="shared" si="3"/>
        <v>0</v>
      </c>
      <c r="Q43" s="243"/>
      <c r="R43" s="243"/>
      <c r="S43" s="243"/>
      <c r="T43" s="243"/>
      <c r="U43" s="68"/>
      <c r="V43" s="68"/>
      <c r="W43" s="68"/>
      <c r="X43" s="89" t="s">
        <v>130</v>
      </c>
      <c r="Y43" s="89" t="s">
        <v>130</v>
      </c>
      <c r="Z43" s="89" t="s">
        <v>130</v>
      </c>
      <c r="AA43" s="89" t="s">
        <v>130</v>
      </c>
      <c r="AB43" s="89" t="s">
        <v>130</v>
      </c>
      <c r="AC43" s="89" t="s">
        <v>130</v>
      </c>
      <c r="AD43" s="89" t="s">
        <v>130</v>
      </c>
      <c r="AE43" s="90"/>
      <c r="AF43" s="91"/>
      <c r="AG43" s="118"/>
      <c r="AH43" s="100">
        <f t="shared" si="2"/>
        <v>0</v>
      </c>
      <c r="AI43" s="228"/>
      <c r="AJ43" s="89" t="s">
        <v>130</v>
      </c>
      <c r="AK43" s="89" t="s">
        <v>130</v>
      </c>
      <c r="AL43" s="89" t="s">
        <v>130</v>
      </c>
      <c r="AM43" s="22"/>
      <c r="AN43" s="22"/>
      <c r="AO43" s="22"/>
    </row>
    <row r="44" spans="1:41" s="78" customFormat="1" ht="16.5" customHeight="1">
      <c r="A44" s="210" t="str">
        <f t="shared" si="0"/>
        <v/>
      </c>
      <c r="B44" s="77">
        <v>43</v>
      </c>
      <c r="C44" s="181"/>
      <c r="D44" s="125"/>
      <c r="E44" s="90"/>
      <c r="F44" s="208"/>
      <c r="G44" s="209"/>
      <c r="H44" s="126"/>
      <c r="I44" s="68"/>
      <c r="J44" s="68" t="s">
        <v>245</v>
      </c>
      <c r="K44" s="211"/>
      <c r="L44" s="99" t="str">
        <f>helpsheet!AO44</f>
        <v>zadejte FS: (M)</v>
      </c>
      <c r="M44" s="212"/>
      <c r="N44" s="211"/>
      <c r="O44" s="77">
        <v>43</v>
      </c>
      <c r="P44" s="100">
        <f t="shared" si="3"/>
        <v>0</v>
      </c>
      <c r="Q44" s="243"/>
      <c r="R44" s="243"/>
      <c r="S44" s="243"/>
      <c r="T44" s="243"/>
      <c r="U44" s="68"/>
      <c r="V44" s="68"/>
      <c r="W44" s="68"/>
      <c r="X44" s="89" t="s">
        <v>130</v>
      </c>
      <c r="Y44" s="89" t="s">
        <v>130</v>
      </c>
      <c r="Z44" s="89" t="s">
        <v>130</v>
      </c>
      <c r="AA44" s="89" t="s">
        <v>130</v>
      </c>
      <c r="AB44" s="89" t="s">
        <v>130</v>
      </c>
      <c r="AC44" s="89" t="s">
        <v>130</v>
      </c>
      <c r="AD44" s="89" t="s">
        <v>130</v>
      </c>
      <c r="AE44" s="90"/>
      <c r="AF44" s="91"/>
      <c r="AG44" s="118"/>
      <c r="AH44" s="100">
        <f t="shared" si="2"/>
        <v>0</v>
      </c>
      <c r="AI44" s="228"/>
      <c r="AJ44" s="89" t="s">
        <v>130</v>
      </c>
      <c r="AK44" s="89" t="s">
        <v>130</v>
      </c>
      <c r="AL44" s="89" t="s">
        <v>130</v>
      </c>
      <c r="AM44" s="22"/>
      <c r="AN44" s="22"/>
      <c r="AO44" s="22"/>
    </row>
    <row r="45" spans="1:41" s="78" customFormat="1" ht="16.5" customHeight="1">
      <c r="A45" s="210" t="str">
        <f t="shared" si="0"/>
        <v/>
      </c>
      <c r="B45" s="77">
        <v>44</v>
      </c>
      <c r="C45" s="181"/>
      <c r="D45" s="125"/>
      <c r="E45" s="90"/>
      <c r="F45" s="208"/>
      <c r="G45" s="209"/>
      <c r="H45" s="126"/>
      <c r="I45" s="68"/>
      <c r="J45" s="68" t="s">
        <v>245</v>
      </c>
      <c r="K45" s="211"/>
      <c r="L45" s="99" t="str">
        <f>helpsheet!AO45</f>
        <v>zadejte FS: (M)</v>
      </c>
      <c r="M45" s="212"/>
      <c r="N45" s="211"/>
      <c r="O45" s="77">
        <v>44</v>
      </c>
      <c r="P45" s="100">
        <f t="shared" si="3"/>
        <v>0</v>
      </c>
      <c r="Q45" s="243"/>
      <c r="R45" s="243"/>
      <c r="S45" s="243"/>
      <c r="T45" s="243"/>
      <c r="U45" s="68"/>
      <c r="V45" s="68"/>
      <c r="W45" s="68"/>
      <c r="X45" s="89" t="s">
        <v>130</v>
      </c>
      <c r="Y45" s="89" t="s">
        <v>130</v>
      </c>
      <c r="Z45" s="89" t="s">
        <v>130</v>
      </c>
      <c r="AA45" s="89" t="s">
        <v>130</v>
      </c>
      <c r="AB45" s="89" t="s">
        <v>130</v>
      </c>
      <c r="AC45" s="89" t="s">
        <v>130</v>
      </c>
      <c r="AD45" s="89" t="s">
        <v>130</v>
      </c>
      <c r="AE45" s="90"/>
      <c r="AF45" s="91"/>
      <c r="AG45" s="118"/>
      <c r="AH45" s="100">
        <f t="shared" si="2"/>
        <v>0</v>
      </c>
      <c r="AI45" s="228"/>
      <c r="AJ45" s="89" t="s">
        <v>130</v>
      </c>
      <c r="AK45" s="89" t="s">
        <v>130</v>
      </c>
      <c r="AL45" s="89" t="s">
        <v>130</v>
      </c>
      <c r="AM45" s="22"/>
      <c r="AN45" s="22"/>
      <c r="AO45" s="22"/>
    </row>
    <row r="46" spans="1:41" s="78" customFormat="1" ht="16.5" customHeight="1">
      <c r="A46" s="210" t="str">
        <f t="shared" si="0"/>
        <v/>
      </c>
      <c r="B46" s="77">
        <v>45</v>
      </c>
      <c r="C46" s="181"/>
      <c r="D46" s="125"/>
      <c r="E46" s="90"/>
      <c r="F46" s="208"/>
      <c r="G46" s="209"/>
      <c r="H46" s="126"/>
      <c r="I46" s="68"/>
      <c r="J46" s="68" t="s">
        <v>245</v>
      </c>
      <c r="K46" s="211"/>
      <c r="L46" s="99" t="str">
        <f>helpsheet!AO46</f>
        <v>zadejte FS: (M)</v>
      </c>
      <c r="M46" s="212"/>
      <c r="N46" s="211"/>
      <c r="O46" s="77">
        <v>45</v>
      </c>
      <c r="P46" s="100">
        <f t="shared" si="3"/>
        <v>0</v>
      </c>
      <c r="Q46" s="243"/>
      <c r="R46" s="243"/>
      <c r="S46" s="243"/>
      <c r="T46" s="243"/>
      <c r="U46" s="68"/>
      <c r="V46" s="68"/>
      <c r="W46" s="68"/>
      <c r="X46" s="89" t="s">
        <v>130</v>
      </c>
      <c r="Y46" s="89" t="s">
        <v>130</v>
      </c>
      <c r="Z46" s="89" t="s">
        <v>130</v>
      </c>
      <c r="AA46" s="89" t="s">
        <v>130</v>
      </c>
      <c r="AB46" s="89" t="s">
        <v>130</v>
      </c>
      <c r="AC46" s="89" t="s">
        <v>130</v>
      </c>
      <c r="AD46" s="89" t="s">
        <v>130</v>
      </c>
      <c r="AE46" s="90"/>
      <c r="AF46" s="91"/>
      <c r="AG46" s="118"/>
      <c r="AH46" s="100">
        <f t="shared" si="2"/>
        <v>0</v>
      </c>
      <c r="AI46" s="228"/>
      <c r="AJ46" s="89" t="s">
        <v>130</v>
      </c>
      <c r="AK46" s="89" t="s">
        <v>130</v>
      </c>
      <c r="AL46" s="89" t="s">
        <v>130</v>
      </c>
      <c r="AM46" s="22"/>
      <c r="AN46" s="22"/>
      <c r="AO46" s="22"/>
    </row>
    <row r="47" spans="1:41" s="78" customFormat="1" ht="16.5" customHeight="1">
      <c r="A47" s="210" t="str">
        <f t="shared" si="0"/>
        <v/>
      </c>
      <c r="B47" s="77">
        <v>46</v>
      </c>
      <c r="C47" s="181"/>
      <c r="D47" s="125"/>
      <c r="E47" s="90"/>
      <c r="F47" s="208"/>
      <c r="G47" s="209"/>
      <c r="H47" s="126"/>
      <c r="I47" s="68"/>
      <c r="J47" s="68" t="s">
        <v>245</v>
      </c>
      <c r="K47" s="211"/>
      <c r="L47" s="99" t="str">
        <f>helpsheet!AO47</f>
        <v>zadejte FS: (M)</v>
      </c>
      <c r="M47" s="212"/>
      <c r="N47" s="211"/>
      <c r="O47" s="77">
        <v>46</v>
      </c>
      <c r="P47" s="100">
        <f t="shared" si="3"/>
        <v>0</v>
      </c>
      <c r="Q47" s="243"/>
      <c r="R47" s="243"/>
      <c r="S47" s="243"/>
      <c r="T47" s="243"/>
      <c r="U47" s="68"/>
      <c r="V47" s="68"/>
      <c r="W47" s="68"/>
      <c r="X47" s="89" t="s">
        <v>130</v>
      </c>
      <c r="Y47" s="89" t="s">
        <v>130</v>
      </c>
      <c r="Z47" s="89" t="s">
        <v>130</v>
      </c>
      <c r="AA47" s="89" t="s">
        <v>130</v>
      </c>
      <c r="AB47" s="89" t="s">
        <v>130</v>
      </c>
      <c r="AC47" s="89" t="s">
        <v>130</v>
      </c>
      <c r="AD47" s="89" t="s">
        <v>130</v>
      </c>
      <c r="AE47" s="90"/>
      <c r="AF47" s="91"/>
      <c r="AG47" s="118"/>
      <c r="AH47" s="100">
        <f t="shared" si="2"/>
        <v>0</v>
      </c>
      <c r="AI47" s="228"/>
      <c r="AJ47" s="89" t="s">
        <v>130</v>
      </c>
      <c r="AK47" s="89" t="s">
        <v>130</v>
      </c>
      <c r="AL47" s="89" t="s">
        <v>130</v>
      </c>
      <c r="AM47" s="22"/>
      <c r="AN47" s="22"/>
      <c r="AO47" s="22"/>
    </row>
    <row r="48" spans="1:41" s="78" customFormat="1" ht="16.5" customHeight="1">
      <c r="A48" s="210" t="str">
        <f t="shared" si="0"/>
        <v/>
      </c>
      <c r="B48" s="77">
        <v>47</v>
      </c>
      <c r="C48" s="181"/>
      <c r="D48" s="125"/>
      <c r="E48" s="90"/>
      <c r="F48" s="208"/>
      <c r="G48" s="209"/>
      <c r="H48" s="126"/>
      <c r="I48" s="68"/>
      <c r="J48" s="68" t="s">
        <v>245</v>
      </c>
      <c r="K48" s="211"/>
      <c r="L48" s="99" t="str">
        <f>helpsheet!AO48</f>
        <v>zadejte FS: (M)</v>
      </c>
      <c r="M48" s="212"/>
      <c r="N48" s="211"/>
      <c r="O48" s="77">
        <v>47</v>
      </c>
      <c r="P48" s="100">
        <f t="shared" si="3"/>
        <v>0</v>
      </c>
      <c r="Q48" s="243"/>
      <c r="R48" s="243"/>
      <c r="S48" s="243"/>
      <c r="T48" s="243"/>
      <c r="U48" s="68"/>
      <c r="V48" s="68"/>
      <c r="W48" s="68"/>
      <c r="X48" s="89" t="s">
        <v>130</v>
      </c>
      <c r="Y48" s="89" t="s">
        <v>130</v>
      </c>
      <c r="Z48" s="89" t="s">
        <v>130</v>
      </c>
      <c r="AA48" s="89" t="s">
        <v>130</v>
      </c>
      <c r="AB48" s="89" t="s">
        <v>130</v>
      </c>
      <c r="AC48" s="89" t="s">
        <v>130</v>
      </c>
      <c r="AD48" s="89" t="s">
        <v>130</v>
      </c>
      <c r="AE48" s="90"/>
      <c r="AF48" s="91"/>
      <c r="AG48" s="118"/>
      <c r="AH48" s="100">
        <f t="shared" si="2"/>
        <v>0</v>
      </c>
      <c r="AI48" s="228"/>
      <c r="AJ48" s="89" t="s">
        <v>130</v>
      </c>
      <c r="AK48" s="89" t="s">
        <v>130</v>
      </c>
      <c r="AL48" s="89" t="s">
        <v>130</v>
      </c>
      <c r="AM48" s="22"/>
      <c r="AN48" s="22"/>
      <c r="AO48" s="22"/>
    </row>
    <row r="49" spans="1:41" s="78" customFormat="1" ht="16.5" customHeight="1">
      <c r="A49" s="210" t="str">
        <f t="shared" si="0"/>
        <v/>
      </c>
      <c r="B49" s="77">
        <v>48</v>
      </c>
      <c r="C49" s="181"/>
      <c r="D49" s="125"/>
      <c r="E49" s="90"/>
      <c r="F49" s="208"/>
      <c r="G49" s="209"/>
      <c r="H49" s="126"/>
      <c r="I49" s="68"/>
      <c r="J49" s="68" t="s">
        <v>245</v>
      </c>
      <c r="K49" s="211"/>
      <c r="L49" s="99" t="str">
        <f>helpsheet!AO49</f>
        <v>zadejte FS: (M)</v>
      </c>
      <c r="M49" s="212"/>
      <c r="N49" s="211"/>
      <c r="O49" s="77">
        <v>48</v>
      </c>
      <c r="P49" s="100">
        <f t="shared" si="3"/>
        <v>0</v>
      </c>
      <c r="Q49" s="243"/>
      <c r="R49" s="243"/>
      <c r="S49" s="243"/>
      <c r="T49" s="243"/>
      <c r="U49" s="68"/>
      <c r="V49" s="68"/>
      <c r="W49" s="68"/>
      <c r="X49" s="89" t="s">
        <v>130</v>
      </c>
      <c r="Y49" s="89" t="s">
        <v>130</v>
      </c>
      <c r="Z49" s="89" t="s">
        <v>130</v>
      </c>
      <c r="AA49" s="89" t="s">
        <v>130</v>
      </c>
      <c r="AB49" s="89" t="s">
        <v>130</v>
      </c>
      <c r="AC49" s="89" t="s">
        <v>130</v>
      </c>
      <c r="AD49" s="89" t="s">
        <v>130</v>
      </c>
      <c r="AE49" s="90"/>
      <c r="AF49" s="91"/>
      <c r="AG49" s="118"/>
      <c r="AH49" s="100">
        <f t="shared" si="2"/>
        <v>0</v>
      </c>
      <c r="AI49" s="228"/>
      <c r="AJ49" s="89" t="s">
        <v>130</v>
      </c>
      <c r="AK49" s="89" t="s">
        <v>130</v>
      </c>
      <c r="AL49" s="89" t="s">
        <v>130</v>
      </c>
      <c r="AM49" s="22"/>
      <c r="AN49" s="22"/>
      <c r="AO49" s="22"/>
    </row>
    <row r="50" spans="1:41" s="78" customFormat="1" ht="16.5" customHeight="1">
      <c r="A50" s="210" t="str">
        <f t="shared" si="0"/>
        <v/>
      </c>
      <c r="B50" s="77">
        <v>49</v>
      </c>
      <c r="C50" s="181"/>
      <c r="D50" s="125"/>
      <c r="E50" s="90"/>
      <c r="F50" s="208"/>
      <c r="G50" s="209"/>
      <c r="H50" s="126"/>
      <c r="I50" s="68"/>
      <c r="J50" s="68" t="s">
        <v>245</v>
      </c>
      <c r="K50" s="211"/>
      <c r="L50" s="99" t="str">
        <f>helpsheet!AO50</f>
        <v>zadejte FS: (M)</v>
      </c>
      <c r="M50" s="212"/>
      <c r="N50" s="211"/>
      <c r="O50" s="77">
        <v>49</v>
      </c>
      <c r="P50" s="100">
        <f t="shared" si="3"/>
        <v>0</v>
      </c>
      <c r="Q50" s="243"/>
      <c r="R50" s="243"/>
      <c r="S50" s="243"/>
      <c r="T50" s="243"/>
      <c r="U50" s="68"/>
      <c r="V50" s="68"/>
      <c r="W50" s="68"/>
      <c r="X50" s="89" t="s">
        <v>130</v>
      </c>
      <c r="Y50" s="89" t="s">
        <v>130</v>
      </c>
      <c r="Z50" s="89" t="s">
        <v>130</v>
      </c>
      <c r="AA50" s="89" t="s">
        <v>130</v>
      </c>
      <c r="AB50" s="89" t="s">
        <v>130</v>
      </c>
      <c r="AC50" s="89" t="s">
        <v>130</v>
      </c>
      <c r="AD50" s="89" t="s">
        <v>130</v>
      </c>
      <c r="AE50" s="90"/>
      <c r="AF50" s="91"/>
      <c r="AG50" s="118"/>
      <c r="AH50" s="100">
        <f t="shared" si="2"/>
        <v>0</v>
      </c>
      <c r="AI50" s="228"/>
      <c r="AJ50" s="89" t="s">
        <v>130</v>
      </c>
      <c r="AK50" s="89" t="s">
        <v>130</v>
      </c>
      <c r="AL50" s="89" t="s">
        <v>130</v>
      </c>
      <c r="AM50" s="22"/>
      <c r="AN50" s="22"/>
      <c r="AO50" s="22"/>
    </row>
    <row r="51" spans="1:41" s="78" customFormat="1" ht="16.5" customHeight="1">
      <c r="A51" s="210" t="str">
        <f t="shared" si="0"/>
        <v/>
      </c>
      <c r="B51" s="77">
        <v>50</v>
      </c>
      <c r="C51" s="181"/>
      <c r="D51" s="125"/>
      <c r="E51" s="90"/>
      <c r="F51" s="208"/>
      <c r="G51" s="209"/>
      <c r="H51" s="126"/>
      <c r="I51" s="68"/>
      <c r="J51" s="68" t="s">
        <v>245</v>
      </c>
      <c r="K51" s="211"/>
      <c r="L51" s="99" t="str">
        <f>helpsheet!AO51</f>
        <v>zadejte FS: (M)</v>
      </c>
      <c r="M51" s="212"/>
      <c r="N51" s="211"/>
      <c r="O51" s="77">
        <v>50</v>
      </c>
      <c r="P51" s="100">
        <f t="shared" si="3"/>
        <v>0</v>
      </c>
      <c r="Q51" s="243"/>
      <c r="R51" s="243"/>
      <c r="S51" s="243"/>
      <c r="T51" s="243"/>
      <c r="U51" s="68"/>
      <c r="V51" s="68"/>
      <c r="W51" s="68"/>
      <c r="X51" s="89" t="s">
        <v>130</v>
      </c>
      <c r="Y51" s="89" t="s">
        <v>130</v>
      </c>
      <c r="Z51" s="89" t="s">
        <v>130</v>
      </c>
      <c r="AA51" s="89" t="s">
        <v>130</v>
      </c>
      <c r="AB51" s="89" t="s">
        <v>130</v>
      </c>
      <c r="AC51" s="89" t="s">
        <v>130</v>
      </c>
      <c r="AD51" s="89" t="s">
        <v>130</v>
      </c>
      <c r="AE51" s="90"/>
      <c r="AF51" s="91"/>
      <c r="AG51" s="118"/>
      <c r="AH51" s="100">
        <f t="shared" si="2"/>
        <v>0</v>
      </c>
      <c r="AI51" s="228"/>
      <c r="AJ51" s="89" t="s">
        <v>130</v>
      </c>
      <c r="AK51" s="89" t="s">
        <v>130</v>
      </c>
      <c r="AL51" s="89" t="s">
        <v>130</v>
      </c>
      <c r="AM51" s="22"/>
      <c r="AN51" s="22"/>
      <c r="AO51" s="22"/>
    </row>
    <row r="52" spans="1:41" s="78" customFormat="1" ht="16.5" customHeight="1">
      <c r="A52" s="210" t="str">
        <f t="shared" si="0"/>
        <v/>
      </c>
      <c r="B52" s="77">
        <v>51</v>
      </c>
      <c r="C52" s="181"/>
      <c r="D52" s="125"/>
      <c r="E52" s="90"/>
      <c r="F52" s="208"/>
      <c r="G52" s="209"/>
      <c r="H52" s="126"/>
      <c r="I52" s="68"/>
      <c r="J52" s="68" t="s">
        <v>245</v>
      </c>
      <c r="K52" s="211"/>
      <c r="L52" s="99" t="str">
        <f>helpsheet!AO52</f>
        <v>zadejte FS: (M)</v>
      </c>
      <c r="M52" s="212"/>
      <c r="N52" s="211"/>
      <c r="O52" s="77">
        <v>51</v>
      </c>
      <c r="P52" s="100">
        <f t="shared" si="3"/>
        <v>0</v>
      </c>
      <c r="Q52" s="243"/>
      <c r="R52" s="243"/>
      <c r="S52" s="243"/>
      <c r="T52" s="243"/>
      <c r="U52" s="68"/>
      <c r="V52" s="68"/>
      <c r="W52" s="68"/>
      <c r="X52" s="89" t="s">
        <v>130</v>
      </c>
      <c r="Y52" s="89" t="s">
        <v>130</v>
      </c>
      <c r="Z52" s="89" t="s">
        <v>130</v>
      </c>
      <c r="AA52" s="89" t="s">
        <v>130</v>
      </c>
      <c r="AB52" s="89" t="s">
        <v>130</v>
      </c>
      <c r="AC52" s="89" t="s">
        <v>130</v>
      </c>
      <c r="AD52" s="89" t="s">
        <v>130</v>
      </c>
      <c r="AE52" s="90"/>
      <c r="AF52" s="91"/>
      <c r="AG52" s="118"/>
      <c r="AH52" s="100">
        <f t="shared" si="2"/>
        <v>0</v>
      </c>
      <c r="AI52" s="228"/>
      <c r="AJ52" s="89" t="s">
        <v>130</v>
      </c>
      <c r="AK52" s="89" t="s">
        <v>130</v>
      </c>
      <c r="AL52" s="89" t="s">
        <v>130</v>
      </c>
      <c r="AM52" s="22"/>
      <c r="AN52" s="22"/>
      <c r="AO52" s="22"/>
    </row>
    <row r="53" spans="1:41" s="78" customFormat="1" ht="16.5" customHeight="1">
      <c r="A53" s="210" t="str">
        <f t="shared" si="0"/>
        <v/>
      </c>
      <c r="B53" s="77">
        <v>52</v>
      </c>
      <c r="C53" s="181"/>
      <c r="D53" s="125"/>
      <c r="E53" s="90"/>
      <c r="F53" s="208"/>
      <c r="G53" s="209"/>
      <c r="H53" s="126"/>
      <c r="I53" s="68"/>
      <c r="J53" s="68" t="s">
        <v>245</v>
      </c>
      <c r="K53" s="211"/>
      <c r="L53" s="99" t="str">
        <f>helpsheet!AO53</f>
        <v>zadejte FS: (M)</v>
      </c>
      <c r="M53" s="212"/>
      <c r="N53" s="211"/>
      <c r="O53" s="77">
        <v>52</v>
      </c>
      <c r="P53" s="100">
        <f t="shared" si="3"/>
        <v>0</v>
      </c>
      <c r="Q53" s="243"/>
      <c r="R53" s="243"/>
      <c r="S53" s="243"/>
      <c r="T53" s="243"/>
      <c r="U53" s="68"/>
      <c r="V53" s="68"/>
      <c r="W53" s="68"/>
      <c r="X53" s="89" t="s">
        <v>130</v>
      </c>
      <c r="Y53" s="89" t="s">
        <v>130</v>
      </c>
      <c r="Z53" s="89" t="s">
        <v>130</v>
      </c>
      <c r="AA53" s="89" t="s">
        <v>130</v>
      </c>
      <c r="AB53" s="89" t="s">
        <v>130</v>
      </c>
      <c r="AC53" s="89" t="s">
        <v>130</v>
      </c>
      <c r="AD53" s="89" t="s">
        <v>130</v>
      </c>
      <c r="AE53" s="90"/>
      <c r="AF53" s="91"/>
      <c r="AG53" s="118"/>
      <c r="AH53" s="100">
        <f t="shared" si="2"/>
        <v>0</v>
      </c>
      <c r="AI53" s="228"/>
      <c r="AJ53" s="89" t="s">
        <v>130</v>
      </c>
      <c r="AK53" s="89" t="s">
        <v>130</v>
      </c>
      <c r="AL53" s="89" t="s">
        <v>130</v>
      </c>
      <c r="AM53" s="22"/>
      <c r="AN53" s="22"/>
      <c r="AO53" s="22"/>
    </row>
    <row r="54" spans="1:41" s="78" customFormat="1" ht="16.5" customHeight="1">
      <c r="A54" s="210" t="str">
        <f t="shared" si="0"/>
        <v/>
      </c>
      <c r="B54" s="77">
        <v>53</v>
      </c>
      <c r="C54" s="181"/>
      <c r="D54" s="125"/>
      <c r="E54" s="90"/>
      <c r="F54" s="208"/>
      <c r="G54" s="209"/>
      <c r="H54" s="126"/>
      <c r="I54" s="68"/>
      <c r="J54" s="68" t="s">
        <v>245</v>
      </c>
      <c r="K54" s="211"/>
      <c r="L54" s="99" t="str">
        <f>helpsheet!AO54</f>
        <v>zadejte FS: (M)</v>
      </c>
      <c r="M54" s="212"/>
      <c r="N54" s="211"/>
      <c r="O54" s="77">
        <v>53</v>
      </c>
      <c r="P54" s="100">
        <f t="shared" si="3"/>
        <v>0</v>
      </c>
      <c r="Q54" s="243"/>
      <c r="R54" s="243"/>
      <c r="S54" s="243"/>
      <c r="T54" s="243"/>
      <c r="U54" s="68"/>
      <c r="V54" s="68"/>
      <c r="W54" s="68"/>
      <c r="X54" s="89" t="s">
        <v>130</v>
      </c>
      <c r="Y54" s="89" t="s">
        <v>130</v>
      </c>
      <c r="Z54" s="89" t="s">
        <v>130</v>
      </c>
      <c r="AA54" s="89" t="s">
        <v>130</v>
      </c>
      <c r="AB54" s="89" t="s">
        <v>130</v>
      </c>
      <c r="AC54" s="89" t="s">
        <v>130</v>
      </c>
      <c r="AD54" s="89" t="s">
        <v>130</v>
      </c>
      <c r="AE54" s="90"/>
      <c r="AF54" s="91"/>
      <c r="AG54" s="118"/>
      <c r="AH54" s="100">
        <f t="shared" si="2"/>
        <v>0</v>
      </c>
      <c r="AI54" s="228"/>
      <c r="AJ54" s="89" t="s">
        <v>130</v>
      </c>
      <c r="AK54" s="89" t="s">
        <v>130</v>
      </c>
      <c r="AL54" s="89" t="s">
        <v>130</v>
      </c>
      <c r="AM54" s="22"/>
      <c r="AN54" s="22"/>
      <c r="AO54" s="22"/>
    </row>
    <row r="55" spans="1:41" s="78" customFormat="1" ht="16.5" customHeight="1">
      <c r="A55" s="210" t="str">
        <f t="shared" si="0"/>
        <v/>
      </c>
      <c r="B55" s="77">
        <v>54</v>
      </c>
      <c r="C55" s="181"/>
      <c r="D55" s="125"/>
      <c r="E55" s="90"/>
      <c r="F55" s="208"/>
      <c r="G55" s="209"/>
      <c r="H55" s="126"/>
      <c r="I55" s="68"/>
      <c r="J55" s="68" t="s">
        <v>245</v>
      </c>
      <c r="K55" s="211"/>
      <c r="L55" s="99" t="str">
        <f>helpsheet!AO55</f>
        <v>zadejte FS: (M)</v>
      </c>
      <c r="M55" s="212"/>
      <c r="N55" s="211"/>
      <c r="O55" s="77">
        <v>54</v>
      </c>
      <c r="P55" s="100">
        <f t="shared" si="3"/>
        <v>0</v>
      </c>
      <c r="Q55" s="243"/>
      <c r="R55" s="243"/>
      <c r="S55" s="243"/>
      <c r="T55" s="243"/>
      <c r="U55" s="68"/>
      <c r="V55" s="68"/>
      <c r="W55" s="68"/>
      <c r="X55" s="89" t="s">
        <v>130</v>
      </c>
      <c r="Y55" s="89" t="s">
        <v>130</v>
      </c>
      <c r="Z55" s="89" t="s">
        <v>130</v>
      </c>
      <c r="AA55" s="89" t="s">
        <v>130</v>
      </c>
      <c r="AB55" s="89" t="s">
        <v>130</v>
      </c>
      <c r="AC55" s="89" t="s">
        <v>130</v>
      </c>
      <c r="AD55" s="89" t="s">
        <v>130</v>
      </c>
      <c r="AE55" s="90"/>
      <c r="AF55" s="91"/>
      <c r="AG55" s="118"/>
      <c r="AH55" s="100">
        <f t="shared" si="2"/>
        <v>0</v>
      </c>
      <c r="AI55" s="228"/>
      <c r="AJ55" s="89" t="s">
        <v>130</v>
      </c>
      <c r="AK55" s="89" t="s">
        <v>130</v>
      </c>
      <c r="AL55" s="89" t="s">
        <v>130</v>
      </c>
      <c r="AM55" s="22"/>
      <c r="AN55" s="22"/>
      <c r="AO55" s="22"/>
    </row>
    <row r="56" spans="1:41" s="78" customFormat="1" ht="16.5" customHeight="1">
      <c r="A56" s="210" t="str">
        <f t="shared" si="0"/>
        <v/>
      </c>
      <c r="B56" s="77">
        <v>55</v>
      </c>
      <c r="C56" s="181"/>
      <c r="D56" s="125"/>
      <c r="E56" s="90"/>
      <c r="F56" s="208"/>
      <c r="G56" s="209"/>
      <c r="H56" s="126"/>
      <c r="I56" s="68"/>
      <c r="J56" s="68" t="s">
        <v>245</v>
      </c>
      <c r="K56" s="211"/>
      <c r="L56" s="99" t="str">
        <f>helpsheet!AO56</f>
        <v>zadejte FS: (M)</v>
      </c>
      <c r="M56" s="212"/>
      <c r="N56" s="211"/>
      <c r="O56" s="77">
        <v>55</v>
      </c>
      <c r="P56" s="100">
        <f t="shared" si="3"/>
        <v>0</v>
      </c>
      <c r="Q56" s="243"/>
      <c r="R56" s="243"/>
      <c r="S56" s="243"/>
      <c r="T56" s="243"/>
      <c r="U56" s="68"/>
      <c r="V56" s="68"/>
      <c r="W56" s="68"/>
      <c r="X56" s="89" t="s">
        <v>130</v>
      </c>
      <c r="Y56" s="89" t="s">
        <v>130</v>
      </c>
      <c r="Z56" s="89" t="s">
        <v>130</v>
      </c>
      <c r="AA56" s="89" t="s">
        <v>130</v>
      </c>
      <c r="AB56" s="89" t="s">
        <v>130</v>
      </c>
      <c r="AC56" s="89" t="s">
        <v>130</v>
      </c>
      <c r="AD56" s="89" t="s">
        <v>130</v>
      </c>
      <c r="AE56" s="90"/>
      <c r="AF56" s="91"/>
      <c r="AG56" s="118"/>
      <c r="AH56" s="100">
        <f t="shared" si="2"/>
        <v>0</v>
      </c>
      <c r="AI56" s="228"/>
      <c r="AJ56" s="89" t="s">
        <v>130</v>
      </c>
      <c r="AK56" s="89" t="s">
        <v>130</v>
      </c>
      <c r="AL56" s="89" t="s">
        <v>130</v>
      </c>
      <c r="AM56" s="22"/>
      <c r="AN56" s="22"/>
      <c r="AO56" s="22"/>
    </row>
    <row r="57" spans="1:41" s="78" customFormat="1" ht="16.5" customHeight="1">
      <c r="A57" s="210" t="str">
        <f t="shared" si="0"/>
        <v/>
      </c>
      <c r="B57" s="77">
        <v>56</v>
      </c>
      <c r="C57" s="181"/>
      <c r="D57" s="125"/>
      <c r="E57" s="90"/>
      <c r="F57" s="208"/>
      <c r="G57" s="209"/>
      <c r="H57" s="126"/>
      <c r="I57" s="68"/>
      <c r="J57" s="68" t="s">
        <v>245</v>
      </c>
      <c r="K57" s="211"/>
      <c r="L57" s="99" t="str">
        <f>helpsheet!AO57</f>
        <v>zadejte FS: (M)</v>
      </c>
      <c r="M57" s="212"/>
      <c r="N57" s="211"/>
      <c r="O57" s="77">
        <v>56</v>
      </c>
      <c r="P57" s="100">
        <f t="shared" si="3"/>
        <v>0</v>
      </c>
      <c r="Q57" s="243"/>
      <c r="R57" s="243"/>
      <c r="S57" s="243"/>
      <c r="T57" s="243"/>
      <c r="U57" s="68"/>
      <c r="V57" s="68"/>
      <c r="W57" s="68"/>
      <c r="X57" s="89" t="s">
        <v>130</v>
      </c>
      <c r="Y57" s="89" t="s">
        <v>130</v>
      </c>
      <c r="Z57" s="89" t="s">
        <v>130</v>
      </c>
      <c r="AA57" s="89" t="s">
        <v>130</v>
      </c>
      <c r="AB57" s="89" t="s">
        <v>130</v>
      </c>
      <c r="AC57" s="89" t="s">
        <v>130</v>
      </c>
      <c r="AD57" s="89" t="s">
        <v>130</v>
      </c>
      <c r="AE57" s="90"/>
      <c r="AF57" s="91"/>
      <c r="AG57" s="118"/>
      <c r="AH57" s="100">
        <f t="shared" si="2"/>
        <v>0</v>
      </c>
      <c r="AI57" s="228"/>
      <c r="AJ57" s="89" t="s">
        <v>130</v>
      </c>
      <c r="AK57" s="89" t="s">
        <v>130</v>
      </c>
      <c r="AL57" s="89" t="s">
        <v>130</v>
      </c>
      <c r="AM57" s="22"/>
      <c r="AN57" s="22"/>
      <c r="AO57" s="22"/>
    </row>
    <row r="58" spans="1:41" s="78" customFormat="1" ht="16.5" customHeight="1">
      <c r="A58" s="210" t="str">
        <f t="shared" si="0"/>
        <v/>
      </c>
      <c r="B58" s="77">
        <v>57</v>
      </c>
      <c r="C58" s="181"/>
      <c r="D58" s="125"/>
      <c r="E58" s="90"/>
      <c r="F58" s="208"/>
      <c r="G58" s="209"/>
      <c r="H58" s="126"/>
      <c r="I58" s="68"/>
      <c r="J58" s="68" t="s">
        <v>245</v>
      </c>
      <c r="K58" s="211"/>
      <c r="L58" s="99" t="str">
        <f>helpsheet!AO58</f>
        <v>zadejte FS: (M)</v>
      </c>
      <c r="M58" s="212"/>
      <c r="N58" s="211"/>
      <c r="O58" s="77">
        <v>57</v>
      </c>
      <c r="P58" s="100">
        <f t="shared" si="3"/>
        <v>0</v>
      </c>
      <c r="Q58" s="243"/>
      <c r="R58" s="243"/>
      <c r="S58" s="243"/>
      <c r="T58" s="243"/>
      <c r="U58" s="68"/>
      <c r="V58" s="68"/>
      <c r="W58" s="68"/>
      <c r="X58" s="89" t="s">
        <v>130</v>
      </c>
      <c r="Y58" s="89" t="s">
        <v>130</v>
      </c>
      <c r="Z58" s="89" t="s">
        <v>130</v>
      </c>
      <c r="AA58" s="89" t="s">
        <v>130</v>
      </c>
      <c r="AB58" s="89" t="s">
        <v>130</v>
      </c>
      <c r="AC58" s="89" t="s">
        <v>130</v>
      </c>
      <c r="AD58" s="89" t="s">
        <v>130</v>
      </c>
      <c r="AE58" s="90"/>
      <c r="AF58" s="91"/>
      <c r="AG58" s="118"/>
      <c r="AH58" s="100">
        <f t="shared" si="2"/>
        <v>0</v>
      </c>
      <c r="AI58" s="228"/>
      <c r="AJ58" s="89" t="s">
        <v>130</v>
      </c>
      <c r="AK58" s="89" t="s">
        <v>130</v>
      </c>
      <c r="AL58" s="89" t="s">
        <v>130</v>
      </c>
      <c r="AM58" s="22"/>
      <c r="AN58" s="22"/>
      <c r="AO58" s="22"/>
    </row>
    <row r="59" spans="1:41" s="78" customFormat="1" ht="16.5" customHeight="1">
      <c r="A59" s="210" t="str">
        <f t="shared" si="0"/>
        <v/>
      </c>
      <c r="B59" s="77">
        <v>58</v>
      </c>
      <c r="C59" s="181"/>
      <c r="D59" s="125"/>
      <c r="E59" s="90"/>
      <c r="F59" s="208"/>
      <c r="G59" s="209"/>
      <c r="H59" s="126"/>
      <c r="I59" s="68"/>
      <c r="J59" s="68" t="s">
        <v>245</v>
      </c>
      <c r="K59" s="211"/>
      <c r="L59" s="99" t="str">
        <f>helpsheet!AO59</f>
        <v>zadejte FS: (M)</v>
      </c>
      <c r="M59" s="212"/>
      <c r="N59" s="211"/>
      <c r="O59" s="77">
        <v>58</v>
      </c>
      <c r="P59" s="100">
        <f t="shared" si="3"/>
        <v>0</v>
      </c>
      <c r="Q59" s="243"/>
      <c r="R59" s="243"/>
      <c r="S59" s="243"/>
      <c r="T59" s="243"/>
      <c r="U59" s="68"/>
      <c r="V59" s="68"/>
      <c r="W59" s="68"/>
      <c r="X59" s="89" t="s">
        <v>130</v>
      </c>
      <c r="Y59" s="89" t="s">
        <v>130</v>
      </c>
      <c r="Z59" s="89" t="s">
        <v>130</v>
      </c>
      <c r="AA59" s="89" t="s">
        <v>130</v>
      </c>
      <c r="AB59" s="89" t="s">
        <v>130</v>
      </c>
      <c r="AC59" s="89" t="s">
        <v>130</v>
      </c>
      <c r="AD59" s="89" t="s">
        <v>130</v>
      </c>
      <c r="AE59" s="90"/>
      <c r="AF59" s="91"/>
      <c r="AG59" s="118"/>
      <c r="AH59" s="100">
        <f t="shared" si="2"/>
        <v>0</v>
      </c>
      <c r="AI59" s="228"/>
      <c r="AJ59" s="89" t="s">
        <v>130</v>
      </c>
      <c r="AK59" s="89" t="s">
        <v>130</v>
      </c>
      <c r="AL59" s="89" t="s">
        <v>130</v>
      </c>
      <c r="AM59" s="22"/>
      <c r="AN59" s="22"/>
      <c r="AO59" s="22"/>
    </row>
    <row r="60" spans="1:41" s="78" customFormat="1" ht="16.5" customHeight="1">
      <c r="A60" s="210" t="str">
        <f t="shared" si="0"/>
        <v/>
      </c>
      <c r="B60" s="77">
        <v>59</v>
      </c>
      <c r="C60" s="181"/>
      <c r="D60" s="125"/>
      <c r="E60" s="90"/>
      <c r="F60" s="208"/>
      <c r="G60" s="209"/>
      <c r="H60" s="126"/>
      <c r="I60" s="68"/>
      <c r="J60" s="68" t="s">
        <v>245</v>
      </c>
      <c r="K60" s="211"/>
      <c r="L60" s="99" t="str">
        <f>helpsheet!AO60</f>
        <v>zadejte FS: (M)</v>
      </c>
      <c r="M60" s="212"/>
      <c r="N60" s="211"/>
      <c r="O60" s="77">
        <v>59</v>
      </c>
      <c r="P60" s="100">
        <f t="shared" si="3"/>
        <v>0</v>
      </c>
      <c r="Q60" s="243"/>
      <c r="R60" s="243"/>
      <c r="S60" s="243"/>
      <c r="T60" s="243"/>
      <c r="U60" s="68"/>
      <c r="V60" s="68"/>
      <c r="W60" s="68"/>
      <c r="X60" s="89" t="s">
        <v>130</v>
      </c>
      <c r="Y60" s="89" t="s">
        <v>130</v>
      </c>
      <c r="Z60" s="89" t="s">
        <v>130</v>
      </c>
      <c r="AA60" s="89" t="s">
        <v>130</v>
      </c>
      <c r="AB60" s="89" t="s">
        <v>130</v>
      </c>
      <c r="AC60" s="89" t="s">
        <v>130</v>
      </c>
      <c r="AD60" s="89" t="s">
        <v>130</v>
      </c>
      <c r="AE60" s="90"/>
      <c r="AF60" s="91"/>
      <c r="AG60" s="118"/>
      <c r="AH60" s="100">
        <f t="shared" si="2"/>
        <v>0</v>
      </c>
      <c r="AI60" s="228"/>
      <c r="AJ60" s="89" t="s">
        <v>130</v>
      </c>
      <c r="AK60" s="89" t="s">
        <v>130</v>
      </c>
      <c r="AL60" s="89" t="s">
        <v>130</v>
      </c>
      <c r="AM60" s="22"/>
      <c r="AN60" s="22"/>
      <c r="AO60" s="22"/>
    </row>
    <row r="61" spans="1:41" s="78" customFormat="1" ht="16.5" customHeight="1">
      <c r="A61" s="210" t="str">
        <f t="shared" si="0"/>
        <v/>
      </c>
      <c r="B61" s="77">
        <v>60</v>
      </c>
      <c r="C61" s="181"/>
      <c r="D61" s="125"/>
      <c r="E61" s="90"/>
      <c r="F61" s="208"/>
      <c r="G61" s="209"/>
      <c r="H61" s="126"/>
      <c r="I61" s="68"/>
      <c r="J61" s="68" t="s">
        <v>245</v>
      </c>
      <c r="K61" s="211"/>
      <c r="L61" s="99" t="str">
        <f>helpsheet!AO61</f>
        <v>zadejte FS: (M)</v>
      </c>
      <c r="M61" s="212"/>
      <c r="N61" s="211"/>
      <c r="O61" s="77">
        <v>60</v>
      </c>
      <c r="P61" s="100">
        <f t="shared" si="3"/>
        <v>0</v>
      </c>
      <c r="Q61" s="243"/>
      <c r="R61" s="243"/>
      <c r="S61" s="243"/>
      <c r="T61" s="243"/>
      <c r="U61" s="68"/>
      <c r="V61" s="68"/>
      <c r="W61" s="68"/>
      <c r="X61" s="89" t="s">
        <v>130</v>
      </c>
      <c r="Y61" s="89" t="s">
        <v>130</v>
      </c>
      <c r="Z61" s="89" t="s">
        <v>130</v>
      </c>
      <c r="AA61" s="89" t="s">
        <v>130</v>
      </c>
      <c r="AB61" s="89" t="s">
        <v>130</v>
      </c>
      <c r="AC61" s="89" t="s">
        <v>130</v>
      </c>
      <c r="AD61" s="89" t="s">
        <v>130</v>
      </c>
      <c r="AE61" s="90"/>
      <c r="AF61" s="91"/>
      <c r="AG61" s="118"/>
      <c r="AH61" s="100">
        <f t="shared" si="2"/>
        <v>0</v>
      </c>
      <c r="AI61" s="228"/>
      <c r="AJ61" s="89" t="s">
        <v>130</v>
      </c>
      <c r="AK61" s="89" t="s">
        <v>130</v>
      </c>
      <c r="AL61" s="89" t="s">
        <v>130</v>
      </c>
      <c r="AM61" s="22"/>
      <c r="AN61" s="22"/>
      <c r="AO61" s="22"/>
    </row>
    <row r="62" spans="1:41" s="78" customFormat="1" ht="16.5" customHeight="1">
      <c r="A62" s="210" t="str">
        <f t="shared" si="0"/>
        <v/>
      </c>
      <c r="B62" s="77">
        <v>61</v>
      </c>
      <c r="C62" s="181"/>
      <c r="D62" s="125"/>
      <c r="E62" s="90"/>
      <c r="F62" s="208"/>
      <c r="G62" s="209"/>
      <c r="H62" s="126"/>
      <c r="I62" s="68"/>
      <c r="J62" s="68" t="s">
        <v>245</v>
      </c>
      <c r="K62" s="211"/>
      <c r="L62" s="99" t="str">
        <f>helpsheet!AO62</f>
        <v>zadejte FS: (M)</v>
      </c>
      <c r="M62" s="212"/>
      <c r="N62" s="211"/>
      <c r="O62" s="77">
        <v>61</v>
      </c>
      <c r="P62" s="100">
        <f t="shared" si="3"/>
        <v>0</v>
      </c>
      <c r="Q62" s="243"/>
      <c r="R62" s="243"/>
      <c r="S62" s="243"/>
      <c r="T62" s="243"/>
      <c r="U62" s="68"/>
      <c r="V62" s="68"/>
      <c r="W62" s="68"/>
      <c r="X62" s="89" t="s">
        <v>130</v>
      </c>
      <c r="Y62" s="89" t="s">
        <v>130</v>
      </c>
      <c r="Z62" s="89" t="s">
        <v>130</v>
      </c>
      <c r="AA62" s="89" t="s">
        <v>130</v>
      </c>
      <c r="AB62" s="89" t="s">
        <v>130</v>
      </c>
      <c r="AC62" s="89" t="s">
        <v>130</v>
      </c>
      <c r="AD62" s="89" t="s">
        <v>130</v>
      </c>
      <c r="AE62" s="90"/>
      <c r="AF62" s="91"/>
      <c r="AG62" s="118"/>
      <c r="AH62" s="100">
        <f t="shared" si="2"/>
        <v>0</v>
      </c>
      <c r="AI62" s="228"/>
      <c r="AJ62" s="89" t="s">
        <v>130</v>
      </c>
      <c r="AK62" s="89" t="s">
        <v>130</v>
      </c>
      <c r="AL62" s="89" t="s">
        <v>130</v>
      </c>
      <c r="AM62" s="22"/>
      <c r="AN62" s="22"/>
      <c r="AO62" s="22"/>
    </row>
    <row r="63" spans="1:41" s="78" customFormat="1" ht="16.5" customHeight="1">
      <c r="A63" s="210" t="str">
        <f t="shared" si="0"/>
        <v/>
      </c>
      <c r="B63" s="77">
        <v>62</v>
      </c>
      <c r="C63" s="181"/>
      <c r="D63" s="125"/>
      <c r="E63" s="90"/>
      <c r="F63" s="208"/>
      <c r="G63" s="209"/>
      <c r="H63" s="126"/>
      <c r="I63" s="68"/>
      <c r="J63" s="68" t="s">
        <v>245</v>
      </c>
      <c r="K63" s="211"/>
      <c r="L63" s="99" t="str">
        <f>helpsheet!AO63</f>
        <v>zadejte FS: (M)</v>
      </c>
      <c r="M63" s="212"/>
      <c r="N63" s="211"/>
      <c r="O63" s="77">
        <v>62</v>
      </c>
      <c r="P63" s="100">
        <f t="shared" si="3"/>
        <v>0</v>
      </c>
      <c r="Q63" s="243"/>
      <c r="R63" s="243"/>
      <c r="S63" s="243"/>
      <c r="T63" s="243"/>
      <c r="U63" s="68"/>
      <c r="V63" s="68"/>
      <c r="W63" s="68"/>
      <c r="X63" s="89" t="s">
        <v>130</v>
      </c>
      <c r="Y63" s="89" t="s">
        <v>130</v>
      </c>
      <c r="Z63" s="89" t="s">
        <v>130</v>
      </c>
      <c r="AA63" s="89" t="s">
        <v>130</v>
      </c>
      <c r="AB63" s="89" t="s">
        <v>130</v>
      </c>
      <c r="AC63" s="89" t="s">
        <v>130</v>
      </c>
      <c r="AD63" s="89" t="s">
        <v>130</v>
      </c>
      <c r="AE63" s="90"/>
      <c r="AF63" s="91"/>
      <c r="AG63" s="118"/>
      <c r="AH63" s="100">
        <f t="shared" si="2"/>
        <v>0</v>
      </c>
      <c r="AI63" s="228"/>
      <c r="AJ63" s="89" t="s">
        <v>130</v>
      </c>
      <c r="AK63" s="89" t="s">
        <v>130</v>
      </c>
      <c r="AL63" s="89" t="s">
        <v>130</v>
      </c>
      <c r="AM63" s="22"/>
      <c r="AN63" s="22"/>
      <c r="AO63" s="22"/>
    </row>
    <row r="64" spans="1:41" s="78" customFormat="1" ht="16.5" customHeight="1">
      <c r="A64" s="210" t="str">
        <f t="shared" si="0"/>
        <v/>
      </c>
      <c r="B64" s="77">
        <v>63</v>
      </c>
      <c r="C64" s="181"/>
      <c r="D64" s="125"/>
      <c r="E64" s="90"/>
      <c r="F64" s="208"/>
      <c r="G64" s="209"/>
      <c r="H64" s="126"/>
      <c r="I64" s="68"/>
      <c r="J64" s="68" t="s">
        <v>245</v>
      </c>
      <c r="K64" s="211"/>
      <c r="L64" s="99" t="str">
        <f>helpsheet!AO64</f>
        <v>zadejte FS: (M)</v>
      </c>
      <c r="M64" s="212"/>
      <c r="N64" s="211"/>
      <c r="O64" s="77">
        <v>63</v>
      </c>
      <c r="P64" s="100">
        <f t="shared" si="3"/>
        <v>0</v>
      </c>
      <c r="Q64" s="243"/>
      <c r="R64" s="243"/>
      <c r="S64" s="243"/>
      <c r="T64" s="243"/>
      <c r="U64" s="68"/>
      <c r="V64" s="68"/>
      <c r="W64" s="68"/>
      <c r="X64" s="89" t="s">
        <v>130</v>
      </c>
      <c r="Y64" s="89" t="s">
        <v>130</v>
      </c>
      <c r="Z64" s="89" t="s">
        <v>130</v>
      </c>
      <c r="AA64" s="89" t="s">
        <v>130</v>
      </c>
      <c r="AB64" s="89" t="s">
        <v>130</v>
      </c>
      <c r="AC64" s="89" t="s">
        <v>130</v>
      </c>
      <c r="AD64" s="89" t="s">
        <v>130</v>
      </c>
      <c r="AE64" s="90"/>
      <c r="AF64" s="91"/>
      <c r="AG64" s="118"/>
      <c r="AH64" s="100">
        <f t="shared" si="2"/>
        <v>0</v>
      </c>
      <c r="AI64" s="228"/>
      <c r="AJ64" s="89" t="s">
        <v>130</v>
      </c>
      <c r="AK64" s="89" t="s">
        <v>130</v>
      </c>
      <c r="AL64" s="89" t="s">
        <v>130</v>
      </c>
      <c r="AM64" s="22"/>
      <c r="AN64" s="22"/>
      <c r="AO64" s="22"/>
    </row>
    <row r="65" spans="1:41" s="78" customFormat="1" ht="16.5" customHeight="1">
      <c r="A65" s="210" t="str">
        <f t="shared" si="0"/>
        <v/>
      </c>
      <c r="B65" s="77">
        <v>64</v>
      </c>
      <c r="C65" s="181"/>
      <c r="D65" s="125"/>
      <c r="E65" s="90"/>
      <c r="F65" s="208"/>
      <c r="G65" s="209"/>
      <c r="H65" s="126"/>
      <c r="I65" s="68"/>
      <c r="J65" s="68" t="s">
        <v>245</v>
      </c>
      <c r="K65" s="211"/>
      <c r="L65" s="99" t="str">
        <f>helpsheet!AO65</f>
        <v>zadejte FS: (M)</v>
      </c>
      <c r="M65" s="212"/>
      <c r="N65" s="211"/>
      <c r="O65" s="77">
        <v>64</v>
      </c>
      <c r="P65" s="100">
        <f t="shared" si="3"/>
        <v>0</v>
      </c>
      <c r="Q65" s="243"/>
      <c r="R65" s="243"/>
      <c r="S65" s="243"/>
      <c r="T65" s="243"/>
      <c r="U65" s="68"/>
      <c r="V65" s="68"/>
      <c r="W65" s="68"/>
      <c r="X65" s="89" t="s">
        <v>130</v>
      </c>
      <c r="Y65" s="89" t="s">
        <v>130</v>
      </c>
      <c r="Z65" s="89" t="s">
        <v>130</v>
      </c>
      <c r="AA65" s="89" t="s">
        <v>130</v>
      </c>
      <c r="AB65" s="89" t="s">
        <v>130</v>
      </c>
      <c r="AC65" s="89" t="s">
        <v>130</v>
      </c>
      <c r="AD65" s="89" t="s">
        <v>130</v>
      </c>
      <c r="AE65" s="90"/>
      <c r="AF65" s="91"/>
      <c r="AG65" s="118"/>
      <c r="AH65" s="100">
        <f t="shared" si="2"/>
        <v>0</v>
      </c>
      <c r="AI65" s="228"/>
      <c r="AJ65" s="89" t="s">
        <v>130</v>
      </c>
      <c r="AK65" s="89" t="s">
        <v>130</v>
      </c>
      <c r="AL65" s="89" t="s">
        <v>130</v>
      </c>
      <c r="AM65" s="22"/>
      <c r="AN65" s="22"/>
      <c r="AO65" s="22"/>
    </row>
    <row r="66" spans="1:41" s="78" customFormat="1" ht="16.5" customHeight="1">
      <c r="A66" s="210" t="str">
        <f t="shared" ref="A66:A101" si="4">IF(C66&lt;&gt;"",IF(AND(C66="",E66="",M66="",N66="",AG66=""),"",IF(C66="","Tel. číslo!! ","")&amp;IF(E66="","Tarif!! ","")&amp;IF(AND(LEFT(E66,3)="Můj",F66=""),"Porce dat!! ","")&amp;IF(OR(AND(M66="",N66=""),AND(M66="",N66="_"),AND(M66&lt;&gt;"",N66&lt;&gt;"")),"Fakturační skupina!! ","")&amp;IF(AND(COUNTIF($C$2:$C$101,C66)&lt;2,COUNTIF(tarify_kontrola,E66)&gt;0,C66&lt;&gt;"",E66&lt;&gt;"",AND(OR(M66&lt;&gt;"",N66&lt;&gt;""),N66&lt;&gt;"_",OR(AND(M66="",N66&lt;&gt;""),AND(M66&lt;&gt;"",N66=""))),AG66&lt;&gt;""),"OK","")&amp;IF(AND(V66=2,COUNTA(Q66:T66)&gt;0),"Chyba:Blokování roam. dat X dat.roam.zvýhodnění!! ","")&amp;IF(AND(V66=1,W66&lt;&gt;"")," Chyba:Blok.dat X dat.zvýhodnění!! ","")&amp;IF(COUNTIF($C$2:$C$101,C66)&gt;1,"Duplicitní tel. číslo!! ","")&amp;IF(OR(AND(IFERROR(FIND("Z1",Q66)&gt;0,FALSE),IFERROR(FIND("Z1",R66)&gt;0,FALSE)),AND(IFERROR(FIND("Z2",Q66)&gt;0,FALSE),IFERROR(FIND("Z2",S66)&gt;0,FALSE)),AND(IFERROR(FIND("Z3",Q66)&gt;0,FALSE),IFERROR(FIND("Z3",T66)&gt;0,FALSE))),"Roam. zvýh. stejné zóny nelze kombinovat!","")&amp;IF(AG66="","Heslo!! ",""))&amp;(IF(AND(COUNTIF(tarify_kontrola,E66)=0,E66&lt;&gt;""),"Vyberte tarif ze seznamu!! ","")&amp;IF(AND(F66="",IFERROR(SEARCH("student",E66)&gt;0,0)),"RČ pro tarif Student!! ","")&amp;IF(COUNTIF(DATA_Services,F66)&gt;1,"Duplicitní RČ u Tarifu Student!! ","")&amp;IF(AND(G66&lt;&gt;"",IFERROR(SEARCH("student",E66)&gt;0,0)),"M1 slevu nelze kombinovat s tarifem Student!! ","")),IF(E66&lt;&gt;"","Je zadaný jen tarif, zadejte nejdříve Převáděné telefonní číslo",""))</f>
        <v/>
      </c>
      <c r="B66" s="77">
        <v>65</v>
      </c>
      <c r="C66" s="181"/>
      <c r="D66" s="125"/>
      <c r="E66" s="90"/>
      <c r="F66" s="208"/>
      <c r="G66" s="209"/>
      <c r="H66" s="126"/>
      <c r="I66" s="68"/>
      <c r="J66" s="68" t="s">
        <v>245</v>
      </c>
      <c r="K66" s="211"/>
      <c r="L66" s="99" t="str">
        <f>helpsheet!AO66</f>
        <v>zadejte FS: (M)</v>
      </c>
      <c r="M66" s="212"/>
      <c r="N66" s="211"/>
      <c r="O66" s="77">
        <v>65</v>
      </c>
      <c r="P66" s="100">
        <f t="shared" si="3"/>
        <v>0</v>
      </c>
      <c r="Q66" s="243"/>
      <c r="R66" s="243"/>
      <c r="S66" s="243"/>
      <c r="T66" s="243"/>
      <c r="U66" s="68"/>
      <c r="V66" s="68"/>
      <c r="W66" s="68"/>
      <c r="X66" s="89" t="s">
        <v>130</v>
      </c>
      <c r="Y66" s="89" t="s">
        <v>130</v>
      </c>
      <c r="Z66" s="89" t="s">
        <v>130</v>
      </c>
      <c r="AA66" s="89" t="s">
        <v>130</v>
      </c>
      <c r="AB66" s="89" t="s">
        <v>130</v>
      </c>
      <c r="AC66" s="89" t="s">
        <v>130</v>
      </c>
      <c r="AD66" s="89" t="s">
        <v>130</v>
      </c>
      <c r="AE66" s="90"/>
      <c r="AF66" s="91"/>
      <c r="AG66" s="118"/>
      <c r="AH66" s="100">
        <f t="shared" si="2"/>
        <v>0</v>
      </c>
      <c r="AI66" s="228"/>
      <c r="AJ66" s="89" t="s">
        <v>130</v>
      </c>
      <c r="AK66" s="89" t="s">
        <v>130</v>
      </c>
      <c r="AL66" s="89" t="s">
        <v>130</v>
      </c>
      <c r="AM66" s="22"/>
      <c r="AN66" s="22"/>
      <c r="AO66" s="22"/>
    </row>
    <row r="67" spans="1:41" s="78" customFormat="1" ht="16.5" customHeight="1">
      <c r="A67" s="210" t="str">
        <f t="shared" si="4"/>
        <v/>
      </c>
      <c r="B67" s="77">
        <v>66</v>
      </c>
      <c r="C67" s="181"/>
      <c r="D67" s="125"/>
      <c r="E67" s="90"/>
      <c r="F67" s="208"/>
      <c r="G67" s="209"/>
      <c r="H67" s="126"/>
      <c r="I67" s="68"/>
      <c r="J67" s="68" t="s">
        <v>245</v>
      </c>
      <c r="K67" s="211"/>
      <c r="L67" s="99" t="str">
        <f>helpsheet!AO67</f>
        <v>zadejte FS: (M)</v>
      </c>
      <c r="M67" s="212"/>
      <c r="N67" s="211"/>
      <c r="O67" s="77">
        <v>66</v>
      </c>
      <c r="P67" s="100">
        <f t="shared" ref="P67:P91" si="5">C67</f>
        <v>0</v>
      </c>
      <c r="Q67" s="243"/>
      <c r="R67" s="243"/>
      <c r="S67" s="243"/>
      <c r="T67" s="243"/>
      <c r="U67" s="68"/>
      <c r="V67" s="68"/>
      <c r="W67" s="68"/>
      <c r="X67" s="89" t="s">
        <v>130</v>
      </c>
      <c r="Y67" s="89" t="s">
        <v>130</v>
      </c>
      <c r="Z67" s="89" t="s">
        <v>130</v>
      </c>
      <c r="AA67" s="89" t="s">
        <v>130</v>
      </c>
      <c r="AB67" s="89" t="s">
        <v>130</v>
      </c>
      <c r="AC67" s="89" t="s">
        <v>130</v>
      </c>
      <c r="AD67" s="89" t="s">
        <v>130</v>
      </c>
      <c r="AE67" s="90"/>
      <c r="AF67" s="91"/>
      <c r="AG67" s="118"/>
      <c r="AH67" s="100">
        <f t="shared" ref="AH67:AH101" si="6">C67</f>
        <v>0</v>
      </c>
      <c r="AI67" s="228"/>
      <c r="AJ67" s="89" t="s">
        <v>130</v>
      </c>
      <c r="AK67" s="89" t="s">
        <v>130</v>
      </c>
      <c r="AL67" s="89" t="s">
        <v>130</v>
      </c>
      <c r="AM67" s="22"/>
      <c r="AN67" s="22"/>
      <c r="AO67" s="22"/>
    </row>
    <row r="68" spans="1:41" s="78" customFormat="1" ht="16.5" customHeight="1">
      <c r="A68" s="210" t="str">
        <f t="shared" si="4"/>
        <v/>
      </c>
      <c r="B68" s="77">
        <v>67</v>
      </c>
      <c r="C68" s="181"/>
      <c r="D68" s="125"/>
      <c r="E68" s="90"/>
      <c r="F68" s="208"/>
      <c r="G68" s="209"/>
      <c r="H68" s="126"/>
      <c r="I68" s="68"/>
      <c r="J68" s="68" t="s">
        <v>245</v>
      </c>
      <c r="K68" s="211"/>
      <c r="L68" s="99" t="str">
        <f>helpsheet!AO68</f>
        <v>zadejte FS: (M)</v>
      </c>
      <c r="M68" s="212"/>
      <c r="N68" s="211"/>
      <c r="O68" s="77">
        <v>67</v>
      </c>
      <c r="P68" s="100">
        <f t="shared" si="5"/>
        <v>0</v>
      </c>
      <c r="Q68" s="243"/>
      <c r="R68" s="243"/>
      <c r="S68" s="243"/>
      <c r="T68" s="243"/>
      <c r="U68" s="68"/>
      <c r="V68" s="68"/>
      <c r="W68" s="68"/>
      <c r="X68" s="89" t="s">
        <v>130</v>
      </c>
      <c r="Y68" s="89" t="s">
        <v>130</v>
      </c>
      <c r="Z68" s="89" t="s">
        <v>130</v>
      </c>
      <c r="AA68" s="89" t="s">
        <v>130</v>
      </c>
      <c r="AB68" s="89" t="s">
        <v>130</v>
      </c>
      <c r="AC68" s="89" t="s">
        <v>130</v>
      </c>
      <c r="AD68" s="89" t="s">
        <v>130</v>
      </c>
      <c r="AE68" s="90"/>
      <c r="AF68" s="91"/>
      <c r="AG68" s="118"/>
      <c r="AH68" s="100">
        <f t="shared" si="6"/>
        <v>0</v>
      </c>
      <c r="AI68" s="228"/>
      <c r="AJ68" s="89" t="s">
        <v>130</v>
      </c>
      <c r="AK68" s="89" t="s">
        <v>130</v>
      </c>
      <c r="AL68" s="89" t="s">
        <v>130</v>
      </c>
      <c r="AM68" s="22"/>
      <c r="AN68" s="22"/>
      <c r="AO68" s="22"/>
    </row>
    <row r="69" spans="1:41" s="78" customFormat="1" ht="16.5" customHeight="1">
      <c r="A69" s="210" t="str">
        <f t="shared" si="4"/>
        <v/>
      </c>
      <c r="B69" s="77">
        <v>68</v>
      </c>
      <c r="C69" s="181"/>
      <c r="D69" s="125"/>
      <c r="E69" s="90"/>
      <c r="F69" s="208"/>
      <c r="G69" s="209"/>
      <c r="H69" s="126"/>
      <c r="I69" s="68"/>
      <c r="J69" s="68" t="s">
        <v>245</v>
      </c>
      <c r="K69" s="211"/>
      <c r="L69" s="99" t="str">
        <f>helpsheet!AO69</f>
        <v>zadejte FS: (M)</v>
      </c>
      <c r="M69" s="212"/>
      <c r="N69" s="211"/>
      <c r="O69" s="77">
        <v>68</v>
      </c>
      <c r="P69" s="100">
        <f t="shared" si="5"/>
        <v>0</v>
      </c>
      <c r="Q69" s="243"/>
      <c r="R69" s="243"/>
      <c r="S69" s="243"/>
      <c r="T69" s="243"/>
      <c r="U69" s="68"/>
      <c r="V69" s="68"/>
      <c r="W69" s="68"/>
      <c r="X69" s="89" t="s">
        <v>130</v>
      </c>
      <c r="Y69" s="89" t="s">
        <v>130</v>
      </c>
      <c r="Z69" s="89" t="s">
        <v>130</v>
      </c>
      <c r="AA69" s="89" t="s">
        <v>130</v>
      </c>
      <c r="AB69" s="89" t="s">
        <v>130</v>
      </c>
      <c r="AC69" s="89" t="s">
        <v>130</v>
      </c>
      <c r="AD69" s="89" t="s">
        <v>130</v>
      </c>
      <c r="AE69" s="90"/>
      <c r="AF69" s="91"/>
      <c r="AG69" s="118"/>
      <c r="AH69" s="100">
        <f t="shared" si="6"/>
        <v>0</v>
      </c>
      <c r="AI69" s="228"/>
      <c r="AJ69" s="89" t="s">
        <v>130</v>
      </c>
      <c r="AK69" s="89" t="s">
        <v>130</v>
      </c>
      <c r="AL69" s="89" t="s">
        <v>130</v>
      </c>
      <c r="AM69" s="22"/>
      <c r="AN69" s="22"/>
      <c r="AO69" s="22"/>
    </row>
    <row r="70" spans="1:41" s="78" customFormat="1" ht="16.5" customHeight="1">
      <c r="A70" s="210" t="str">
        <f t="shared" si="4"/>
        <v/>
      </c>
      <c r="B70" s="77">
        <v>69</v>
      </c>
      <c r="C70" s="181"/>
      <c r="D70" s="125"/>
      <c r="E70" s="90"/>
      <c r="F70" s="208"/>
      <c r="G70" s="209"/>
      <c r="H70" s="126"/>
      <c r="I70" s="68"/>
      <c r="J70" s="68" t="s">
        <v>245</v>
      </c>
      <c r="K70" s="211"/>
      <c r="L70" s="99" t="str">
        <f>helpsheet!AO70</f>
        <v>zadejte FS: (M)</v>
      </c>
      <c r="M70" s="212"/>
      <c r="N70" s="211"/>
      <c r="O70" s="77">
        <v>69</v>
      </c>
      <c r="P70" s="100">
        <f t="shared" si="5"/>
        <v>0</v>
      </c>
      <c r="Q70" s="243"/>
      <c r="R70" s="243"/>
      <c r="S70" s="243"/>
      <c r="T70" s="243"/>
      <c r="U70" s="68"/>
      <c r="V70" s="68"/>
      <c r="W70" s="68"/>
      <c r="X70" s="89" t="s">
        <v>130</v>
      </c>
      <c r="Y70" s="89" t="s">
        <v>130</v>
      </c>
      <c r="Z70" s="89" t="s">
        <v>130</v>
      </c>
      <c r="AA70" s="89" t="s">
        <v>130</v>
      </c>
      <c r="AB70" s="89" t="s">
        <v>130</v>
      </c>
      <c r="AC70" s="89" t="s">
        <v>130</v>
      </c>
      <c r="AD70" s="89" t="s">
        <v>130</v>
      </c>
      <c r="AE70" s="90"/>
      <c r="AF70" s="91"/>
      <c r="AG70" s="118"/>
      <c r="AH70" s="100">
        <f t="shared" si="6"/>
        <v>0</v>
      </c>
      <c r="AI70" s="228"/>
      <c r="AJ70" s="89" t="s">
        <v>130</v>
      </c>
      <c r="AK70" s="89" t="s">
        <v>130</v>
      </c>
      <c r="AL70" s="89" t="s">
        <v>130</v>
      </c>
      <c r="AM70" s="22"/>
      <c r="AN70" s="22"/>
      <c r="AO70" s="22"/>
    </row>
    <row r="71" spans="1:41" s="78" customFormat="1" ht="16.5" customHeight="1">
      <c r="A71" s="210" t="str">
        <f t="shared" si="4"/>
        <v/>
      </c>
      <c r="B71" s="77">
        <v>70</v>
      </c>
      <c r="C71" s="181"/>
      <c r="D71" s="125"/>
      <c r="E71" s="90"/>
      <c r="F71" s="208"/>
      <c r="G71" s="209"/>
      <c r="H71" s="126"/>
      <c r="I71" s="68"/>
      <c r="J71" s="68" t="s">
        <v>245</v>
      </c>
      <c r="K71" s="211"/>
      <c r="L71" s="99" t="str">
        <f>helpsheet!AO71</f>
        <v>zadejte FS: (M)</v>
      </c>
      <c r="M71" s="212"/>
      <c r="N71" s="211"/>
      <c r="O71" s="77">
        <v>70</v>
      </c>
      <c r="P71" s="100">
        <f t="shared" si="5"/>
        <v>0</v>
      </c>
      <c r="Q71" s="243"/>
      <c r="R71" s="243"/>
      <c r="S71" s="243"/>
      <c r="T71" s="243"/>
      <c r="U71" s="68"/>
      <c r="V71" s="68"/>
      <c r="W71" s="68"/>
      <c r="X71" s="89" t="s">
        <v>130</v>
      </c>
      <c r="Y71" s="89" t="s">
        <v>130</v>
      </c>
      <c r="Z71" s="89" t="s">
        <v>130</v>
      </c>
      <c r="AA71" s="89" t="s">
        <v>130</v>
      </c>
      <c r="AB71" s="89" t="s">
        <v>130</v>
      </c>
      <c r="AC71" s="89" t="s">
        <v>130</v>
      </c>
      <c r="AD71" s="89" t="s">
        <v>130</v>
      </c>
      <c r="AE71" s="90"/>
      <c r="AF71" s="91"/>
      <c r="AG71" s="118"/>
      <c r="AH71" s="100">
        <f t="shared" si="6"/>
        <v>0</v>
      </c>
      <c r="AI71" s="228"/>
      <c r="AJ71" s="89" t="s">
        <v>130</v>
      </c>
      <c r="AK71" s="89" t="s">
        <v>130</v>
      </c>
      <c r="AL71" s="89" t="s">
        <v>130</v>
      </c>
      <c r="AM71" s="22"/>
      <c r="AN71" s="22"/>
      <c r="AO71" s="22"/>
    </row>
    <row r="72" spans="1:41" s="78" customFormat="1" ht="16.5" customHeight="1">
      <c r="A72" s="210" t="str">
        <f t="shared" si="4"/>
        <v/>
      </c>
      <c r="B72" s="77">
        <v>71</v>
      </c>
      <c r="C72" s="181"/>
      <c r="D72" s="125"/>
      <c r="E72" s="90"/>
      <c r="F72" s="208"/>
      <c r="G72" s="209"/>
      <c r="H72" s="126"/>
      <c r="I72" s="68"/>
      <c r="J72" s="68" t="s">
        <v>245</v>
      </c>
      <c r="K72" s="211"/>
      <c r="L72" s="99" t="str">
        <f>helpsheet!AO72</f>
        <v>zadejte FS: (M)</v>
      </c>
      <c r="M72" s="212"/>
      <c r="N72" s="211"/>
      <c r="O72" s="77">
        <v>71</v>
      </c>
      <c r="P72" s="100">
        <f t="shared" si="5"/>
        <v>0</v>
      </c>
      <c r="Q72" s="243"/>
      <c r="R72" s="243"/>
      <c r="S72" s="243"/>
      <c r="T72" s="243"/>
      <c r="U72" s="68"/>
      <c r="V72" s="68"/>
      <c r="W72" s="68"/>
      <c r="X72" s="89" t="s">
        <v>130</v>
      </c>
      <c r="Y72" s="89" t="s">
        <v>130</v>
      </c>
      <c r="Z72" s="89" t="s">
        <v>130</v>
      </c>
      <c r="AA72" s="89" t="s">
        <v>130</v>
      </c>
      <c r="AB72" s="89" t="s">
        <v>130</v>
      </c>
      <c r="AC72" s="89" t="s">
        <v>130</v>
      </c>
      <c r="AD72" s="89" t="s">
        <v>130</v>
      </c>
      <c r="AE72" s="90"/>
      <c r="AF72" s="91"/>
      <c r="AG72" s="118"/>
      <c r="AH72" s="100">
        <f t="shared" si="6"/>
        <v>0</v>
      </c>
      <c r="AI72" s="228"/>
      <c r="AJ72" s="89" t="s">
        <v>130</v>
      </c>
      <c r="AK72" s="89" t="s">
        <v>130</v>
      </c>
      <c r="AL72" s="89" t="s">
        <v>130</v>
      </c>
      <c r="AM72" s="22"/>
      <c r="AN72" s="22"/>
      <c r="AO72" s="22"/>
    </row>
    <row r="73" spans="1:41" s="78" customFormat="1" ht="16.5" customHeight="1">
      <c r="A73" s="210" t="str">
        <f t="shared" si="4"/>
        <v/>
      </c>
      <c r="B73" s="77">
        <v>72</v>
      </c>
      <c r="C73" s="181"/>
      <c r="D73" s="125"/>
      <c r="E73" s="90"/>
      <c r="F73" s="208"/>
      <c r="G73" s="209"/>
      <c r="H73" s="126"/>
      <c r="I73" s="68"/>
      <c r="J73" s="68" t="s">
        <v>245</v>
      </c>
      <c r="K73" s="211"/>
      <c r="L73" s="99" t="str">
        <f>helpsheet!AO73</f>
        <v>zadejte FS: (M)</v>
      </c>
      <c r="M73" s="212"/>
      <c r="N73" s="211"/>
      <c r="O73" s="77">
        <v>72</v>
      </c>
      <c r="P73" s="100">
        <f t="shared" si="5"/>
        <v>0</v>
      </c>
      <c r="Q73" s="243"/>
      <c r="R73" s="243"/>
      <c r="S73" s="243"/>
      <c r="T73" s="243"/>
      <c r="U73" s="68"/>
      <c r="V73" s="68"/>
      <c r="W73" s="68"/>
      <c r="X73" s="89" t="s">
        <v>130</v>
      </c>
      <c r="Y73" s="89" t="s">
        <v>130</v>
      </c>
      <c r="Z73" s="89" t="s">
        <v>130</v>
      </c>
      <c r="AA73" s="89" t="s">
        <v>130</v>
      </c>
      <c r="AB73" s="89" t="s">
        <v>130</v>
      </c>
      <c r="AC73" s="89" t="s">
        <v>130</v>
      </c>
      <c r="AD73" s="89" t="s">
        <v>130</v>
      </c>
      <c r="AE73" s="90"/>
      <c r="AF73" s="91"/>
      <c r="AG73" s="118"/>
      <c r="AH73" s="100">
        <f t="shared" si="6"/>
        <v>0</v>
      </c>
      <c r="AI73" s="228"/>
      <c r="AJ73" s="89" t="s">
        <v>130</v>
      </c>
      <c r="AK73" s="89" t="s">
        <v>130</v>
      </c>
      <c r="AL73" s="89" t="s">
        <v>130</v>
      </c>
      <c r="AM73" s="22"/>
      <c r="AN73" s="22"/>
      <c r="AO73" s="22"/>
    </row>
    <row r="74" spans="1:41" s="78" customFormat="1" ht="16.5" customHeight="1">
      <c r="A74" s="210" t="str">
        <f t="shared" si="4"/>
        <v/>
      </c>
      <c r="B74" s="77">
        <v>73</v>
      </c>
      <c r="C74" s="181"/>
      <c r="D74" s="125"/>
      <c r="E74" s="90"/>
      <c r="F74" s="208"/>
      <c r="G74" s="209"/>
      <c r="H74" s="126"/>
      <c r="I74" s="68"/>
      <c r="J74" s="68" t="s">
        <v>245</v>
      </c>
      <c r="K74" s="211"/>
      <c r="L74" s="99" t="str">
        <f>helpsheet!AO74</f>
        <v>zadejte FS: (M)</v>
      </c>
      <c r="M74" s="212"/>
      <c r="N74" s="211"/>
      <c r="O74" s="77">
        <v>73</v>
      </c>
      <c r="P74" s="100">
        <f t="shared" si="5"/>
        <v>0</v>
      </c>
      <c r="Q74" s="243"/>
      <c r="R74" s="243"/>
      <c r="S74" s="243"/>
      <c r="T74" s="243"/>
      <c r="U74" s="68"/>
      <c r="V74" s="68"/>
      <c r="W74" s="68"/>
      <c r="X74" s="89" t="s">
        <v>130</v>
      </c>
      <c r="Y74" s="89" t="s">
        <v>130</v>
      </c>
      <c r="Z74" s="89" t="s">
        <v>130</v>
      </c>
      <c r="AA74" s="89" t="s">
        <v>130</v>
      </c>
      <c r="AB74" s="89" t="s">
        <v>130</v>
      </c>
      <c r="AC74" s="89" t="s">
        <v>130</v>
      </c>
      <c r="AD74" s="89" t="s">
        <v>130</v>
      </c>
      <c r="AE74" s="90"/>
      <c r="AF74" s="91"/>
      <c r="AG74" s="118"/>
      <c r="AH74" s="100">
        <f t="shared" si="6"/>
        <v>0</v>
      </c>
      <c r="AI74" s="228"/>
      <c r="AJ74" s="89" t="s">
        <v>130</v>
      </c>
      <c r="AK74" s="89" t="s">
        <v>130</v>
      </c>
      <c r="AL74" s="89" t="s">
        <v>130</v>
      </c>
      <c r="AM74" s="22"/>
      <c r="AN74" s="22"/>
      <c r="AO74" s="22"/>
    </row>
    <row r="75" spans="1:41" s="78" customFormat="1" ht="16.5" customHeight="1">
      <c r="A75" s="210" t="str">
        <f t="shared" si="4"/>
        <v/>
      </c>
      <c r="B75" s="77">
        <v>74</v>
      </c>
      <c r="C75" s="181"/>
      <c r="D75" s="125"/>
      <c r="E75" s="90"/>
      <c r="F75" s="208"/>
      <c r="G75" s="209"/>
      <c r="H75" s="126"/>
      <c r="I75" s="68"/>
      <c r="J75" s="68" t="s">
        <v>245</v>
      </c>
      <c r="K75" s="211"/>
      <c r="L75" s="99" t="str">
        <f>helpsheet!AO75</f>
        <v>zadejte FS: (M)</v>
      </c>
      <c r="M75" s="212"/>
      <c r="N75" s="211"/>
      <c r="O75" s="77">
        <v>74</v>
      </c>
      <c r="P75" s="100">
        <f t="shared" si="5"/>
        <v>0</v>
      </c>
      <c r="Q75" s="243"/>
      <c r="R75" s="243"/>
      <c r="S75" s="243"/>
      <c r="T75" s="243"/>
      <c r="U75" s="68"/>
      <c r="V75" s="68"/>
      <c r="W75" s="68"/>
      <c r="X75" s="89" t="s">
        <v>130</v>
      </c>
      <c r="Y75" s="89" t="s">
        <v>130</v>
      </c>
      <c r="Z75" s="89" t="s">
        <v>130</v>
      </c>
      <c r="AA75" s="89" t="s">
        <v>130</v>
      </c>
      <c r="AB75" s="89" t="s">
        <v>130</v>
      </c>
      <c r="AC75" s="89" t="s">
        <v>130</v>
      </c>
      <c r="AD75" s="89" t="s">
        <v>130</v>
      </c>
      <c r="AE75" s="90"/>
      <c r="AF75" s="91"/>
      <c r="AG75" s="118"/>
      <c r="AH75" s="100">
        <f t="shared" si="6"/>
        <v>0</v>
      </c>
      <c r="AI75" s="228"/>
      <c r="AJ75" s="89" t="s">
        <v>130</v>
      </c>
      <c r="AK75" s="89" t="s">
        <v>130</v>
      </c>
      <c r="AL75" s="89" t="s">
        <v>130</v>
      </c>
      <c r="AM75" s="22"/>
      <c r="AN75" s="22"/>
      <c r="AO75" s="22"/>
    </row>
    <row r="76" spans="1:41" s="78" customFormat="1" ht="16.5" customHeight="1">
      <c r="A76" s="210" t="str">
        <f t="shared" si="4"/>
        <v/>
      </c>
      <c r="B76" s="77">
        <v>75</v>
      </c>
      <c r="C76" s="181"/>
      <c r="D76" s="125"/>
      <c r="E76" s="90"/>
      <c r="F76" s="208"/>
      <c r="G76" s="209"/>
      <c r="H76" s="126"/>
      <c r="I76" s="68"/>
      <c r="J76" s="68" t="s">
        <v>245</v>
      </c>
      <c r="K76" s="211"/>
      <c r="L76" s="99" t="str">
        <f>helpsheet!AO76</f>
        <v>zadejte FS: (M)</v>
      </c>
      <c r="M76" s="212"/>
      <c r="N76" s="211"/>
      <c r="O76" s="77">
        <v>75</v>
      </c>
      <c r="P76" s="100">
        <f t="shared" si="5"/>
        <v>0</v>
      </c>
      <c r="Q76" s="243"/>
      <c r="R76" s="243"/>
      <c r="S76" s="243"/>
      <c r="T76" s="243"/>
      <c r="U76" s="68"/>
      <c r="V76" s="68"/>
      <c r="W76" s="68"/>
      <c r="X76" s="89" t="s">
        <v>130</v>
      </c>
      <c r="Y76" s="89" t="s">
        <v>130</v>
      </c>
      <c r="Z76" s="89" t="s">
        <v>130</v>
      </c>
      <c r="AA76" s="89" t="s">
        <v>130</v>
      </c>
      <c r="AB76" s="89" t="s">
        <v>130</v>
      </c>
      <c r="AC76" s="89" t="s">
        <v>130</v>
      </c>
      <c r="AD76" s="89" t="s">
        <v>130</v>
      </c>
      <c r="AE76" s="90"/>
      <c r="AF76" s="91"/>
      <c r="AG76" s="118"/>
      <c r="AH76" s="100">
        <f t="shared" si="6"/>
        <v>0</v>
      </c>
      <c r="AI76" s="228"/>
      <c r="AJ76" s="89" t="s">
        <v>130</v>
      </c>
      <c r="AK76" s="89" t="s">
        <v>130</v>
      </c>
      <c r="AL76" s="89" t="s">
        <v>130</v>
      </c>
      <c r="AM76" s="22"/>
      <c r="AN76" s="22"/>
      <c r="AO76" s="22"/>
    </row>
    <row r="77" spans="1:41" s="78" customFormat="1" ht="16.5" customHeight="1">
      <c r="A77" s="210" t="str">
        <f t="shared" si="4"/>
        <v/>
      </c>
      <c r="B77" s="77">
        <v>76</v>
      </c>
      <c r="C77" s="181"/>
      <c r="D77" s="125"/>
      <c r="E77" s="90"/>
      <c r="F77" s="208"/>
      <c r="G77" s="209"/>
      <c r="H77" s="126"/>
      <c r="I77" s="68"/>
      <c r="J77" s="68" t="s">
        <v>245</v>
      </c>
      <c r="K77" s="211"/>
      <c r="L77" s="99" t="str">
        <f>helpsheet!AO77</f>
        <v>zadejte FS: (M)</v>
      </c>
      <c r="M77" s="212"/>
      <c r="N77" s="211"/>
      <c r="O77" s="77">
        <v>76</v>
      </c>
      <c r="P77" s="100">
        <f t="shared" si="5"/>
        <v>0</v>
      </c>
      <c r="Q77" s="243"/>
      <c r="R77" s="243"/>
      <c r="S77" s="243"/>
      <c r="T77" s="243"/>
      <c r="U77" s="68"/>
      <c r="V77" s="68"/>
      <c r="W77" s="68"/>
      <c r="X77" s="89" t="s">
        <v>130</v>
      </c>
      <c r="Y77" s="89" t="s">
        <v>130</v>
      </c>
      <c r="Z77" s="89" t="s">
        <v>130</v>
      </c>
      <c r="AA77" s="89" t="s">
        <v>130</v>
      </c>
      <c r="AB77" s="89" t="s">
        <v>130</v>
      </c>
      <c r="AC77" s="89" t="s">
        <v>130</v>
      </c>
      <c r="AD77" s="89" t="s">
        <v>130</v>
      </c>
      <c r="AE77" s="90"/>
      <c r="AF77" s="91"/>
      <c r="AG77" s="118"/>
      <c r="AH77" s="100">
        <f t="shared" si="6"/>
        <v>0</v>
      </c>
      <c r="AI77" s="228"/>
      <c r="AJ77" s="89" t="s">
        <v>130</v>
      </c>
      <c r="AK77" s="89" t="s">
        <v>130</v>
      </c>
      <c r="AL77" s="89" t="s">
        <v>130</v>
      </c>
      <c r="AM77" s="22"/>
      <c r="AN77" s="22"/>
      <c r="AO77" s="22"/>
    </row>
    <row r="78" spans="1:41" s="78" customFormat="1" ht="16.5" customHeight="1">
      <c r="A78" s="210" t="str">
        <f t="shared" si="4"/>
        <v/>
      </c>
      <c r="B78" s="77">
        <v>77</v>
      </c>
      <c r="C78" s="181"/>
      <c r="D78" s="125"/>
      <c r="E78" s="90"/>
      <c r="F78" s="208"/>
      <c r="G78" s="209"/>
      <c r="H78" s="126"/>
      <c r="I78" s="68"/>
      <c r="J78" s="68" t="s">
        <v>245</v>
      </c>
      <c r="K78" s="211"/>
      <c r="L78" s="99" t="str">
        <f>helpsheet!AO78</f>
        <v>zadejte FS: (M)</v>
      </c>
      <c r="M78" s="212"/>
      <c r="N78" s="211"/>
      <c r="O78" s="77">
        <v>77</v>
      </c>
      <c r="P78" s="100">
        <f t="shared" si="5"/>
        <v>0</v>
      </c>
      <c r="Q78" s="243"/>
      <c r="R78" s="243"/>
      <c r="S78" s="243"/>
      <c r="T78" s="243"/>
      <c r="U78" s="68"/>
      <c r="V78" s="68"/>
      <c r="W78" s="68"/>
      <c r="X78" s="89" t="s">
        <v>130</v>
      </c>
      <c r="Y78" s="89" t="s">
        <v>130</v>
      </c>
      <c r="Z78" s="89" t="s">
        <v>130</v>
      </c>
      <c r="AA78" s="89" t="s">
        <v>130</v>
      </c>
      <c r="AB78" s="89" t="s">
        <v>130</v>
      </c>
      <c r="AC78" s="89" t="s">
        <v>130</v>
      </c>
      <c r="AD78" s="89" t="s">
        <v>130</v>
      </c>
      <c r="AE78" s="90"/>
      <c r="AF78" s="91"/>
      <c r="AG78" s="118"/>
      <c r="AH78" s="100">
        <f t="shared" si="6"/>
        <v>0</v>
      </c>
      <c r="AI78" s="228"/>
      <c r="AJ78" s="89" t="s">
        <v>130</v>
      </c>
      <c r="AK78" s="89" t="s">
        <v>130</v>
      </c>
      <c r="AL78" s="89" t="s">
        <v>130</v>
      </c>
      <c r="AM78" s="22"/>
      <c r="AN78" s="22"/>
      <c r="AO78" s="22"/>
    </row>
    <row r="79" spans="1:41" s="78" customFormat="1" ht="16.5" customHeight="1">
      <c r="A79" s="210" t="str">
        <f t="shared" si="4"/>
        <v/>
      </c>
      <c r="B79" s="77">
        <v>78</v>
      </c>
      <c r="C79" s="181"/>
      <c r="D79" s="125"/>
      <c r="E79" s="90"/>
      <c r="F79" s="208"/>
      <c r="G79" s="209"/>
      <c r="H79" s="126"/>
      <c r="I79" s="68"/>
      <c r="J79" s="68" t="s">
        <v>245</v>
      </c>
      <c r="K79" s="211"/>
      <c r="L79" s="99" t="str">
        <f>helpsheet!AO79</f>
        <v>zadejte FS: (M)</v>
      </c>
      <c r="M79" s="212"/>
      <c r="N79" s="211"/>
      <c r="O79" s="77">
        <v>78</v>
      </c>
      <c r="P79" s="100">
        <f t="shared" si="5"/>
        <v>0</v>
      </c>
      <c r="Q79" s="243"/>
      <c r="R79" s="243"/>
      <c r="S79" s="243"/>
      <c r="T79" s="243"/>
      <c r="U79" s="68"/>
      <c r="V79" s="68"/>
      <c r="W79" s="68"/>
      <c r="X79" s="89" t="s">
        <v>130</v>
      </c>
      <c r="Y79" s="89" t="s">
        <v>130</v>
      </c>
      <c r="Z79" s="89" t="s">
        <v>130</v>
      </c>
      <c r="AA79" s="89" t="s">
        <v>130</v>
      </c>
      <c r="AB79" s="89" t="s">
        <v>130</v>
      </c>
      <c r="AC79" s="89" t="s">
        <v>130</v>
      </c>
      <c r="AD79" s="89" t="s">
        <v>130</v>
      </c>
      <c r="AE79" s="90"/>
      <c r="AF79" s="91"/>
      <c r="AG79" s="118"/>
      <c r="AH79" s="100">
        <f t="shared" si="6"/>
        <v>0</v>
      </c>
      <c r="AI79" s="228"/>
      <c r="AJ79" s="89" t="s">
        <v>130</v>
      </c>
      <c r="AK79" s="89" t="s">
        <v>130</v>
      </c>
      <c r="AL79" s="89" t="s">
        <v>130</v>
      </c>
      <c r="AM79" s="22"/>
      <c r="AN79" s="22"/>
      <c r="AO79" s="22"/>
    </row>
    <row r="80" spans="1:41" s="78" customFormat="1" ht="16.5" customHeight="1">
      <c r="A80" s="210" t="str">
        <f t="shared" si="4"/>
        <v/>
      </c>
      <c r="B80" s="77">
        <v>79</v>
      </c>
      <c r="C80" s="181"/>
      <c r="D80" s="125"/>
      <c r="E80" s="90"/>
      <c r="F80" s="208"/>
      <c r="G80" s="209"/>
      <c r="H80" s="126"/>
      <c r="I80" s="68"/>
      <c r="J80" s="68" t="s">
        <v>245</v>
      </c>
      <c r="K80" s="211"/>
      <c r="L80" s="99" t="str">
        <f>helpsheet!AO80</f>
        <v>zadejte FS: (M)</v>
      </c>
      <c r="M80" s="212"/>
      <c r="N80" s="211"/>
      <c r="O80" s="77">
        <v>79</v>
      </c>
      <c r="P80" s="100">
        <f t="shared" si="5"/>
        <v>0</v>
      </c>
      <c r="Q80" s="243"/>
      <c r="R80" s="243"/>
      <c r="S80" s="243"/>
      <c r="T80" s="243"/>
      <c r="U80" s="68"/>
      <c r="V80" s="68"/>
      <c r="W80" s="68"/>
      <c r="X80" s="89" t="s">
        <v>130</v>
      </c>
      <c r="Y80" s="89" t="s">
        <v>130</v>
      </c>
      <c r="Z80" s="89" t="s">
        <v>130</v>
      </c>
      <c r="AA80" s="89" t="s">
        <v>130</v>
      </c>
      <c r="AB80" s="89" t="s">
        <v>130</v>
      </c>
      <c r="AC80" s="89" t="s">
        <v>130</v>
      </c>
      <c r="AD80" s="89" t="s">
        <v>130</v>
      </c>
      <c r="AE80" s="90"/>
      <c r="AF80" s="91"/>
      <c r="AG80" s="118"/>
      <c r="AH80" s="100">
        <f t="shared" si="6"/>
        <v>0</v>
      </c>
      <c r="AI80" s="228"/>
      <c r="AJ80" s="89" t="s">
        <v>130</v>
      </c>
      <c r="AK80" s="89" t="s">
        <v>130</v>
      </c>
      <c r="AL80" s="89" t="s">
        <v>130</v>
      </c>
      <c r="AM80" s="22"/>
      <c r="AN80" s="22"/>
      <c r="AO80" s="22"/>
    </row>
    <row r="81" spans="1:41" s="78" customFormat="1" ht="16.5" customHeight="1">
      <c r="A81" s="210" t="str">
        <f t="shared" si="4"/>
        <v/>
      </c>
      <c r="B81" s="77">
        <v>80</v>
      </c>
      <c r="C81" s="181"/>
      <c r="D81" s="125"/>
      <c r="E81" s="90"/>
      <c r="F81" s="208"/>
      <c r="G81" s="209"/>
      <c r="H81" s="126"/>
      <c r="I81" s="68"/>
      <c r="J81" s="68" t="s">
        <v>245</v>
      </c>
      <c r="K81" s="211"/>
      <c r="L81" s="99" t="str">
        <f>helpsheet!AO81</f>
        <v>zadejte FS: (M)</v>
      </c>
      <c r="M81" s="212"/>
      <c r="N81" s="211"/>
      <c r="O81" s="77">
        <v>80</v>
      </c>
      <c r="P81" s="100">
        <f t="shared" si="5"/>
        <v>0</v>
      </c>
      <c r="Q81" s="243"/>
      <c r="R81" s="243"/>
      <c r="S81" s="243"/>
      <c r="T81" s="243"/>
      <c r="U81" s="68"/>
      <c r="V81" s="68"/>
      <c r="W81" s="68"/>
      <c r="X81" s="89" t="s">
        <v>130</v>
      </c>
      <c r="Y81" s="89" t="s">
        <v>130</v>
      </c>
      <c r="Z81" s="89" t="s">
        <v>130</v>
      </c>
      <c r="AA81" s="89" t="s">
        <v>130</v>
      </c>
      <c r="AB81" s="89" t="s">
        <v>130</v>
      </c>
      <c r="AC81" s="89" t="s">
        <v>130</v>
      </c>
      <c r="AD81" s="89" t="s">
        <v>130</v>
      </c>
      <c r="AE81" s="90"/>
      <c r="AF81" s="91"/>
      <c r="AG81" s="118"/>
      <c r="AH81" s="100">
        <f t="shared" si="6"/>
        <v>0</v>
      </c>
      <c r="AI81" s="228"/>
      <c r="AJ81" s="89" t="s">
        <v>130</v>
      </c>
      <c r="AK81" s="89" t="s">
        <v>130</v>
      </c>
      <c r="AL81" s="89" t="s">
        <v>130</v>
      </c>
      <c r="AM81" s="22"/>
      <c r="AN81" s="22"/>
      <c r="AO81" s="22"/>
    </row>
    <row r="82" spans="1:41" s="78" customFormat="1" ht="16.5" customHeight="1">
      <c r="A82" s="210" t="str">
        <f t="shared" si="4"/>
        <v/>
      </c>
      <c r="B82" s="77">
        <v>81</v>
      </c>
      <c r="C82" s="181"/>
      <c r="D82" s="125"/>
      <c r="E82" s="90"/>
      <c r="F82" s="208"/>
      <c r="G82" s="209"/>
      <c r="H82" s="126"/>
      <c r="I82" s="68"/>
      <c r="J82" s="68" t="s">
        <v>245</v>
      </c>
      <c r="K82" s="211"/>
      <c r="L82" s="99" t="str">
        <f>helpsheet!AO82</f>
        <v>zadejte FS: (M)</v>
      </c>
      <c r="M82" s="212"/>
      <c r="N82" s="211"/>
      <c r="O82" s="77">
        <v>81</v>
      </c>
      <c r="P82" s="100">
        <f t="shared" si="5"/>
        <v>0</v>
      </c>
      <c r="Q82" s="243"/>
      <c r="R82" s="243"/>
      <c r="S82" s="243"/>
      <c r="T82" s="243"/>
      <c r="U82" s="68"/>
      <c r="V82" s="68"/>
      <c r="W82" s="68"/>
      <c r="X82" s="89" t="s">
        <v>130</v>
      </c>
      <c r="Y82" s="89" t="s">
        <v>130</v>
      </c>
      <c r="Z82" s="89" t="s">
        <v>130</v>
      </c>
      <c r="AA82" s="89" t="s">
        <v>130</v>
      </c>
      <c r="AB82" s="89" t="s">
        <v>130</v>
      </c>
      <c r="AC82" s="89" t="s">
        <v>130</v>
      </c>
      <c r="AD82" s="89" t="s">
        <v>130</v>
      </c>
      <c r="AE82" s="90"/>
      <c r="AF82" s="91"/>
      <c r="AG82" s="118"/>
      <c r="AH82" s="100">
        <f t="shared" si="6"/>
        <v>0</v>
      </c>
      <c r="AI82" s="228"/>
      <c r="AJ82" s="89" t="s">
        <v>130</v>
      </c>
      <c r="AK82" s="89" t="s">
        <v>130</v>
      </c>
      <c r="AL82" s="89" t="s">
        <v>130</v>
      </c>
      <c r="AM82" s="22"/>
      <c r="AN82" s="22"/>
      <c r="AO82" s="22"/>
    </row>
    <row r="83" spans="1:41" s="78" customFormat="1" ht="16.5" customHeight="1">
      <c r="A83" s="210" t="str">
        <f t="shared" si="4"/>
        <v/>
      </c>
      <c r="B83" s="77">
        <v>82</v>
      </c>
      <c r="C83" s="181"/>
      <c r="D83" s="125"/>
      <c r="E83" s="90"/>
      <c r="F83" s="208"/>
      <c r="G83" s="209"/>
      <c r="H83" s="126"/>
      <c r="I83" s="68"/>
      <c r="J83" s="68" t="s">
        <v>245</v>
      </c>
      <c r="K83" s="211"/>
      <c r="L83" s="99" t="str">
        <f>helpsheet!AO83</f>
        <v>zadejte FS: (M)</v>
      </c>
      <c r="M83" s="212"/>
      <c r="N83" s="211"/>
      <c r="O83" s="77">
        <v>82</v>
      </c>
      <c r="P83" s="100">
        <f t="shared" si="5"/>
        <v>0</v>
      </c>
      <c r="Q83" s="243"/>
      <c r="R83" s="243"/>
      <c r="S83" s="243"/>
      <c r="T83" s="243"/>
      <c r="U83" s="68"/>
      <c r="V83" s="68"/>
      <c r="W83" s="68"/>
      <c r="X83" s="89" t="s">
        <v>130</v>
      </c>
      <c r="Y83" s="89" t="s">
        <v>130</v>
      </c>
      <c r="Z83" s="89" t="s">
        <v>130</v>
      </c>
      <c r="AA83" s="89" t="s">
        <v>130</v>
      </c>
      <c r="AB83" s="89" t="s">
        <v>130</v>
      </c>
      <c r="AC83" s="89" t="s">
        <v>130</v>
      </c>
      <c r="AD83" s="89" t="s">
        <v>130</v>
      </c>
      <c r="AE83" s="90"/>
      <c r="AF83" s="91"/>
      <c r="AG83" s="118"/>
      <c r="AH83" s="100">
        <f t="shared" si="6"/>
        <v>0</v>
      </c>
      <c r="AI83" s="228"/>
      <c r="AJ83" s="89" t="s">
        <v>130</v>
      </c>
      <c r="AK83" s="89" t="s">
        <v>130</v>
      </c>
      <c r="AL83" s="89" t="s">
        <v>130</v>
      </c>
      <c r="AM83" s="22"/>
      <c r="AN83" s="22"/>
      <c r="AO83" s="22"/>
    </row>
    <row r="84" spans="1:41" s="78" customFormat="1" ht="16.5" customHeight="1">
      <c r="A84" s="210" t="str">
        <f t="shared" si="4"/>
        <v/>
      </c>
      <c r="B84" s="77">
        <v>83</v>
      </c>
      <c r="C84" s="181"/>
      <c r="D84" s="125"/>
      <c r="E84" s="90"/>
      <c r="F84" s="208"/>
      <c r="G84" s="209"/>
      <c r="H84" s="126"/>
      <c r="I84" s="68"/>
      <c r="J84" s="68" t="s">
        <v>245</v>
      </c>
      <c r="K84" s="211"/>
      <c r="L84" s="99" t="str">
        <f>helpsheet!AO84</f>
        <v>zadejte FS: (M)</v>
      </c>
      <c r="M84" s="212"/>
      <c r="N84" s="211"/>
      <c r="O84" s="77">
        <v>83</v>
      </c>
      <c r="P84" s="100">
        <f t="shared" si="5"/>
        <v>0</v>
      </c>
      <c r="Q84" s="243"/>
      <c r="R84" s="243"/>
      <c r="S84" s="243"/>
      <c r="T84" s="243"/>
      <c r="U84" s="68"/>
      <c r="V84" s="68"/>
      <c r="W84" s="68"/>
      <c r="X84" s="89" t="s">
        <v>130</v>
      </c>
      <c r="Y84" s="89" t="s">
        <v>130</v>
      </c>
      <c r="Z84" s="89" t="s">
        <v>130</v>
      </c>
      <c r="AA84" s="89" t="s">
        <v>130</v>
      </c>
      <c r="AB84" s="89" t="s">
        <v>130</v>
      </c>
      <c r="AC84" s="89" t="s">
        <v>130</v>
      </c>
      <c r="AD84" s="89" t="s">
        <v>130</v>
      </c>
      <c r="AE84" s="90"/>
      <c r="AF84" s="91"/>
      <c r="AG84" s="118"/>
      <c r="AH84" s="100">
        <f t="shared" si="6"/>
        <v>0</v>
      </c>
      <c r="AI84" s="228"/>
      <c r="AJ84" s="89" t="s">
        <v>130</v>
      </c>
      <c r="AK84" s="89" t="s">
        <v>130</v>
      </c>
      <c r="AL84" s="89" t="s">
        <v>130</v>
      </c>
      <c r="AM84" s="22"/>
      <c r="AN84" s="22"/>
      <c r="AO84" s="22"/>
    </row>
    <row r="85" spans="1:41" s="78" customFormat="1" ht="16.5" customHeight="1">
      <c r="A85" s="210" t="str">
        <f t="shared" si="4"/>
        <v/>
      </c>
      <c r="B85" s="77">
        <v>84</v>
      </c>
      <c r="C85" s="181"/>
      <c r="D85" s="125"/>
      <c r="E85" s="90"/>
      <c r="F85" s="208"/>
      <c r="G85" s="209"/>
      <c r="H85" s="126"/>
      <c r="I85" s="68"/>
      <c r="J85" s="68" t="s">
        <v>245</v>
      </c>
      <c r="K85" s="211"/>
      <c r="L85" s="99" t="str">
        <f>helpsheet!AO85</f>
        <v>zadejte FS: (M)</v>
      </c>
      <c r="M85" s="212"/>
      <c r="N85" s="211"/>
      <c r="O85" s="77">
        <v>84</v>
      </c>
      <c r="P85" s="100">
        <f t="shared" si="5"/>
        <v>0</v>
      </c>
      <c r="Q85" s="243"/>
      <c r="R85" s="243"/>
      <c r="S85" s="243"/>
      <c r="T85" s="243"/>
      <c r="U85" s="68"/>
      <c r="V85" s="68"/>
      <c r="W85" s="68"/>
      <c r="X85" s="89" t="s">
        <v>130</v>
      </c>
      <c r="Y85" s="89" t="s">
        <v>130</v>
      </c>
      <c r="Z85" s="89" t="s">
        <v>130</v>
      </c>
      <c r="AA85" s="89" t="s">
        <v>130</v>
      </c>
      <c r="AB85" s="89" t="s">
        <v>130</v>
      </c>
      <c r="AC85" s="89" t="s">
        <v>130</v>
      </c>
      <c r="AD85" s="89" t="s">
        <v>130</v>
      </c>
      <c r="AE85" s="90"/>
      <c r="AF85" s="91"/>
      <c r="AG85" s="118"/>
      <c r="AH85" s="100">
        <f t="shared" si="6"/>
        <v>0</v>
      </c>
      <c r="AI85" s="228"/>
      <c r="AJ85" s="89" t="s">
        <v>130</v>
      </c>
      <c r="AK85" s="89" t="s">
        <v>130</v>
      </c>
      <c r="AL85" s="89" t="s">
        <v>130</v>
      </c>
      <c r="AM85" s="22"/>
      <c r="AN85" s="22"/>
      <c r="AO85" s="22"/>
    </row>
    <row r="86" spans="1:41" s="78" customFormat="1" ht="16.5" customHeight="1">
      <c r="A86" s="210" t="str">
        <f t="shared" si="4"/>
        <v/>
      </c>
      <c r="B86" s="77">
        <v>85</v>
      </c>
      <c r="C86" s="181"/>
      <c r="D86" s="125"/>
      <c r="E86" s="90"/>
      <c r="F86" s="208"/>
      <c r="G86" s="209"/>
      <c r="H86" s="126"/>
      <c r="I86" s="68"/>
      <c r="J86" s="68" t="s">
        <v>245</v>
      </c>
      <c r="K86" s="211"/>
      <c r="L86" s="99" t="str">
        <f>helpsheet!AO86</f>
        <v>zadejte FS: (M)</v>
      </c>
      <c r="M86" s="212"/>
      <c r="N86" s="211"/>
      <c r="O86" s="77">
        <v>85</v>
      </c>
      <c r="P86" s="100">
        <f t="shared" si="5"/>
        <v>0</v>
      </c>
      <c r="Q86" s="243"/>
      <c r="R86" s="243"/>
      <c r="S86" s="243"/>
      <c r="T86" s="243"/>
      <c r="U86" s="68"/>
      <c r="V86" s="68"/>
      <c r="W86" s="68"/>
      <c r="X86" s="89" t="s">
        <v>130</v>
      </c>
      <c r="Y86" s="89" t="s">
        <v>130</v>
      </c>
      <c r="Z86" s="89" t="s">
        <v>130</v>
      </c>
      <c r="AA86" s="89" t="s">
        <v>130</v>
      </c>
      <c r="AB86" s="89" t="s">
        <v>130</v>
      </c>
      <c r="AC86" s="89" t="s">
        <v>130</v>
      </c>
      <c r="AD86" s="89" t="s">
        <v>130</v>
      </c>
      <c r="AE86" s="90"/>
      <c r="AF86" s="91"/>
      <c r="AG86" s="118"/>
      <c r="AH86" s="100">
        <f t="shared" si="6"/>
        <v>0</v>
      </c>
      <c r="AI86" s="228"/>
      <c r="AJ86" s="89" t="s">
        <v>130</v>
      </c>
      <c r="AK86" s="89" t="s">
        <v>130</v>
      </c>
      <c r="AL86" s="89" t="s">
        <v>130</v>
      </c>
      <c r="AM86" s="22"/>
      <c r="AN86" s="22"/>
      <c r="AO86" s="22"/>
    </row>
    <row r="87" spans="1:41" s="78" customFormat="1" ht="16.5" customHeight="1">
      <c r="A87" s="210" t="str">
        <f t="shared" si="4"/>
        <v/>
      </c>
      <c r="B87" s="77">
        <v>86</v>
      </c>
      <c r="C87" s="181"/>
      <c r="D87" s="125"/>
      <c r="E87" s="90"/>
      <c r="F87" s="208"/>
      <c r="G87" s="209"/>
      <c r="H87" s="126"/>
      <c r="I87" s="68"/>
      <c r="J87" s="68" t="s">
        <v>245</v>
      </c>
      <c r="K87" s="211"/>
      <c r="L87" s="99" t="str">
        <f>helpsheet!AO87</f>
        <v>zadejte FS: (M)</v>
      </c>
      <c r="M87" s="212"/>
      <c r="N87" s="211"/>
      <c r="O87" s="77">
        <v>86</v>
      </c>
      <c r="P87" s="100">
        <f t="shared" si="5"/>
        <v>0</v>
      </c>
      <c r="Q87" s="243"/>
      <c r="R87" s="243"/>
      <c r="S87" s="243"/>
      <c r="T87" s="243"/>
      <c r="U87" s="68"/>
      <c r="V87" s="68"/>
      <c r="W87" s="68"/>
      <c r="X87" s="89" t="s">
        <v>130</v>
      </c>
      <c r="Y87" s="89" t="s">
        <v>130</v>
      </c>
      <c r="Z87" s="89" t="s">
        <v>130</v>
      </c>
      <c r="AA87" s="89" t="s">
        <v>130</v>
      </c>
      <c r="AB87" s="89" t="s">
        <v>130</v>
      </c>
      <c r="AC87" s="89" t="s">
        <v>130</v>
      </c>
      <c r="AD87" s="89" t="s">
        <v>130</v>
      </c>
      <c r="AE87" s="90"/>
      <c r="AF87" s="91"/>
      <c r="AG87" s="118"/>
      <c r="AH87" s="100">
        <f t="shared" si="6"/>
        <v>0</v>
      </c>
      <c r="AI87" s="228"/>
      <c r="AJ87" s="89" t="s">
        <v>130</v>
      </c>
      <c r="AK87" s="89" t="s">
        <v>130</v>
      </c>
      <c r="AL87" s="89" t="s">
        <v>130</v>
      </c>
      <c r="AM87" s="22"/>
      <c r="AN87" s="22"/>
      <c r="AO87" s="22"/>
    </row>
    <row r="88" spans="1:41" s="78" customFormat="1" ht="16.5" customHeight="1">
      <c r="A88" s="210" t="str">
        <f t="shared" si="4"/>
        <v/>
      </c>
      <c r="B88" s="77">
        <v>87</v>
      </c>
      <c r="C88" s="181"/>
      <c r="D88" s="125"/>
      <c r="E88" s="90"/>
      <c r="F88" s="208"/>
      <c r="G88" s="209"/>
      <c r="H88" s="126"/>
      <c r="I88" s="68"/>
      <c r="J88" s="68" t="s">
        <v>245</v>
      </c>
      <c r="K88" s="211"/>
      <c r="L88" s="99" t="str">
        <f>helpsheet!AO88</f>
        <v>zadejte FS: (M)</v>
      </c>
      <c r="M88" s="212"/>
      <c r="N88" s="211"/>
      <c r="O88" s="77">
        <v>87</v>
      </c>
      <c r="P88" s="100">
        <f t="shared" si="5"/>
        <v>0</v>
      </c>
      <c r="Q88" s="243"/>
      <c r="R88" s="243"/>
      <c r="S88" s="243"/>
      <c r="T88" s="243"/>
      <c r="U88" s="68"/>
      <c r="V88" s="68"/>
      <c r="W88" s="68"/>
      <c r="X88" s="89" t="s">
        <v>130</v>
      </c>
      <c r="Y88" s="89" t="s">
        <v>130</v>
      </c>
      <c r="Z88" s="89" t="s">
        <v>130</v>
      </c>
      <c r="AA88" s="89" t="s">
        <v>130</v>
      </c>
      <c r="AB88" s="89" t="s">
        <v>130</v>
      </c>
      <c r="AC88" s="89" t="s">
        <v>130</v>
      </c>
      <c r="AD88" s="89" t="s">
        <v>130</v>
      </c>
      <c r="AE88" s="90"/>
      <c r="AF88" s="91"/>
      <c r="AG88" s="118"/>
      <c r="AH88" s="100">
        <f t="shared" si="6"/>
        <v>0</v>
      </c>
      <c r="AI88" s="228"/>
      <c r="AJ88" s="89" t="s">
        <v>130</v>
      </c>
      <c r="AK88" s="89" t="s">
        <v>130</v>
      </c>
      <c r="AL88" s="89" t="s">
        <v>130</v>
      </c>
      <c r="AM88" s="22"/>
      <c r="AN88" s="22"/>
      <c r="AO88" s="22"/>
    </row>
    <row r="89" spans="1:41" s="78" customFormat="1" ht="16.5" customHeight="1">
      <c r="A89" s="210" t="str">
        <f t="shared" si="4"/>
        <v/>
      </c>
      <c r="B89" s="77">
        <v>88</v>
      </c>
      <c r="C89" s="181"/>
      <c r="D89" s="125"/>
      <c r="E89" s="90"/>
      <c r="F89" s="208"/>
      <c r="G89" s="209"/>
      <c r="H89" s="126"/>
      <c r="I89" s="68"/>
      <c r="J89" s="68" t="s">
        <v>245</v>
      </c>
      <c r="K89" s="211"/>
      <c r="L89" s="99" t="str">
        <f>helpsheet!AO89</f>
        <v>zadejte FS: (M)</v>
      </c>
      <c r="M89" s="212"/>
      <c r="N89" s="211"/>
      <c r="O89" s="77">
        <v>88</v>
      </c>
      <c r="P89" s="100">
        <f t="shared" si="5"/>
        <v>0</v>
      </c>
      <c r="Q89" s="243"/>
      <c r="R89" s="243"/>
      <c r="S89" s="243"/>
      <c r="T89" s="243"/>
      <c r="U89" s="68"/>
      <c r="V89" s="68"/>
      <c r="W89" s="68"/>
      <c r="X89" s="89" t="s">
        <v>130</v>
      </c>
      <c r="Y89" s="89" t="s">
        <v>130</v>
      </c>
      <c r="Z89" s="89" t="s">
        <v>130</v>
      </c>
      <c r="AA89" s="89" t="s">
        <v>130</v>
      </c>
      <c r="AB89" s="89" t="s">
        <v>130</v>
      </c>
      <c r="AC89" s="89" t="s">
        <v>130</v>
      </c>
      <c r="AD89" s="89" t="s">
        <v>130</v>
      </c>
      <c r="AE89" s="90"/>
      <c r="AF89" s="91"/>
      <c r="AG89" s="118"/>
      <c r="AH89" s="100">
        <f t="shared" si="6"/>
        <v>0</v>
      </c>
      <c r="AI89" s="228"/>
      <c r="AJ89" s="89" t="s">
        <v>130</v>
      </c>
      <c r="AK89" s="89" t="s">
        <v>130</v>
      </c>
      <c r="AL89" s="89" t="s">
        <v>130</v>
      </c>
      <c r="AM89" s="22"/>
      <c r="AN89" s="22"/>
      <c r="AO89" s="22"/>
    </row>
    <row r="90" spans="1:41" s="78" customFormat="1" ht="16.5" customHeight="1">
      <c r="A90" s="210" t="str">
        <f t="shared" si="4"/>
        <v/>
      </c>
      <c r="B90" s="77">
        <v>89</v>
      </c>
      <c r="C90" s="181"/>
      <c r="D90" s="125"/>
      <c r="E90" s="90"/>
      <c r="F90" s="208"/>
      <c r="G90" s="209"/>
      <c r="H90" s="126"/>
      <c r="I90" s="68"/>
      <c r="J90" s="68" t="s">
        <v>245</v>
      </c>
      <c r="K90" s="211"/>
      <c r="L90" s="99" t="str">
        <f>helpsheet!AO90</f>
        <v>zadejte FS: (M)</v>
      </c>
      <c r="M90" s="212"/>
      <c r="N90" s="211"/>
      <c r="O90" s="77">
        <v>89</v>
      </c>
      <c r="P90" s="100">
        <f t="shared" si="5"/>
        <v>0</v>
      </c>
      <c r="Q90" s="243"/>
      <c r="R90" s="243"/>
      <c r="S90" s="243"/>
      <c r="T90" s="243"/>
      <c r="U90" s="68"/>
      <c r="V90" s="68"/>
      <c r="W90" s="68"/>
      <c r="X90" s="89" t="s">
        <v>130</v>
      </c>
      <c r="Y90" s="89" t="s">
        <v>130</v>
      </c>
      <c r="Z90" s="89" t="s">
        <v>130</v>
      </c>
      <c r="AA90" s="89" t="s">
        <v>130</v>
      </c>
      <c r="AB90" s="89" t="s">
        <v>130</v>
      </c>
      <c r="AC90" s="89" t="s">
        <v>130</v>
      </c>
      <c r="AD90" s="89" t="s">
        <v>130</v>
      </c>
      <c r="AE90" s="90"/>
      <c r="AF90" s="91"/>
      <c r="AG90" s="118"/>
      <c r="AH90" s="100">
        <f t="shared" si="6"/>
        <v>0</v>
      </c>
      <c r="AI90" s="228"/>
      <c r="AJ90" s="89" t="s">
        <v>130</v>
      </c>
      <c r="AK90" s="89" t="s">
        <v>130</v>
      </c>
      <c r="AL90" s="89" t="s">
        <v>130</v>
      </c>
      <c r="AM90" s="22"/>
      <c r="AN90" s="22"/>
      <c r="AO90" s="22"/>
    </row>
    <row r="91" spans="1:41" s="78" customFormat="1" ht="16.5" customHeight="1">
      <c r="A91" s="210" t="str">
        <f t="shared" si="4"/>
        <v/>
      </c>
      <c r="B91" s="77">
        <v>90</v>
      </c>
      <c r="C91" s="181"/>
      <c r="D91" s="125"/>
      <c r="E91" s="90"/>
      <c r="F91" s="208"/>
      <c r="G91" s="209"/>
      <c r="H91" s="126"/>
      <c r="I91" s="68"/>
      <c r="J91" s="68" t="s">
        <v>245</v>
      </c>
      <c r="K91" s="211"/>
      <c r="L91" s="99" t="str">
        <f>helpsheet!AO91</f>
        <v>zadejte FS: (M)</v>
      </c>
      <c r="M91" s="212"/>
      <c r="N91" s="211"/>
      <c r="O91" s="77">
        <v>90</v>
      </c>
      <c r="P91" s="100">
        <f t="shared" si="5"/>
        <v>0</v>
      </c>
      <c r="Q91" s="243"/>
      <c r="R91" s="243"/>
      <c r="S91" s="243"/>
      <c r="T91" s="243"/>
      <c r="U91" s="68"/>
      <c r="V91" s="68"/>
      <c r="W91" s="68"/>
      <c r="X91" s="89" t="s">
        <v>130</v>
      </c>
      <c r="Y91" s="89" t="s">
        <v>130</v>
      </c>
      <c r="Z91" s="89" t="s">
        <v>130</v>
      </c>
      <c r="AA91" s="89" t="s">
        <v>130</v>
      </c>
      <c r="AB91" s="89" t="s">
        <v>130</v>
      </c>
      <c r="AC91" s="89" t="s">
        <v>130</v>
      </c>
      <c r="AD91" s="89" t="s">
        <v>130</v>
      </c>
      <c r="AE91" s="90"/>
      <c r="AF91" s="91"/>
      <c r="AG91" s="118"/>
      <c r="AH91" s="100">
        <f t="shared" si="6"/>
        <v>0</v>
      </c>
      <c r="AI91" s="228"/>
      <c r="AJ91" s="89" t="s">
        <v>130</v>
      </c>
      <c r="AK91" s="89" t="s">
        <v>130</v>
      </c>
      <c r="AL91" s="89" t="s">
        <v>130</v>
      </c>
      <c r="AM91" s="22"/>
      <c r="AN91" s="22"/>
      <c r="AO91" s="22"/>
    </row>
    <row r="92" spans="1:41" s="78" customFormat="1" ht="16.5" customHeight="1">
      <c r="A92" s="210" t="str">
        <f t="shared" si="4"/>
        <v/>
      </c>
      <c r="B92" s="77">
        <v>91</v>
      </c>
      <c r="C92" s="181"/>
      <c r="D92" s="125"/>
      <c r="E92" s="90"/>
      <c r="F92" s="208"/>
      <c r="G92" s="209"/>
      <c r="H92" s="126"/>
      <c r="I92" s="68"/>
      <c r="J92" s="68" t="s">
        <v>245</v>
      </c>
      <c r="K92" s="211"/>
      <c r="L92" s="99" t="str">
        <f>helpsheet!AO92</f>
        <v>zadejte FS: (M)</v>
      </c>
      <c r="M92" s="212"/>
      <c r="N92" s="211"/>
      <c r="O92" s="77">
        <v>91</v>
      </c>
      <c r="P92" s="100">
        <f t="shared" ref="P92:P100" si="7">C92</f>
        <v>0</v>
      </c>
      <c r="Q92" s="243"/>
      <c r="R92" s="243"/>
      <c r="S92" s="243"/>
      <c r="T92" s="243"/>
      <c r="U92" s="68"/>
      <c r="V92" s="68"/>
      <c r="W92" s="68"/>
      <c r="X92" s="89" t="s">
        <v>130</v>
      </c>
      <c r="Y92" s="89" t="s">
        <v>130</v>
      </c>
      <c r="Z92" s="89" t="s">
        <v>130</v>
      </c>
      <c r="AA92" s="89" t="s">
        <v>130</v>
      </c>
      <c r="AB92" s="89" t="s">
        <v>130</v>
      </c>
      <c r="AC92" s="89" t="s">
        <v>130</v>
      </c>
      <c r="AD92" s="89" t="s">
        <v>130</v>
      </c>
      <c r="AE92" s="90"/>
      <c r="AF92" s="91"/>
      <c r="AG92" s="118"/>
      <c r="AH92" s="100">
        <f t="shared" si="6"/>
        <v>0</v>
      </c>
      <c r="AI92" s="228"/>
      <c r="AJ92" s="89" t="s">
        <v>130</v>
      </c>
      <c r="AK92" s="89" t="s">
        <v>130</v>
      </c>
      <c r="AL92" s="89" t="s">
        <v>130</v>
      </c>
      <c r="AM92" s="22"/>
      <c r="AN92" s="22"/>
      <c r="AO92" s="22"/>
    </row>
    <row r="93" spans="1:41" s="78" customFormat="1" ht="16.5" customHeight="1">
      <c r="A93" s="210" t="str">
        <f t="shared" si="4"/>
        <v/>
      </c>
      <c r="B93" s="77">
        <v>92</v>
      </c>
      <c r="C93" s="181"/>
      <c r="D93" s="125"/>
      <c r="E93" s="90"/>
      <c r="F93" s="208"/>
      <c r="G93" s="209"/>
      <c r="H93" s="126"/>
      <c r="I93" s="68"/>
      <c r="J93" s="68" t="s">
        <v>245</v>
      </c>
      <c r="K93" s="211"/>
      <c r="L93" s="99" t="str">
        <f>helpsheet!AO93</f>
        <v>zadejte FS: (M)</v>
      </c>
      <c r="M93" s="212"/>
      <c r="N93" s="211"/>
      <c r="O93" s="77">
        <v>92</v>
      </c>
      <c r="P93" s="100">
        <f t="shared" si="7"/>
        <v>0</v>
      </c>
      <c r="Q93" s="243"/>
      <c r="R93" s="243"/>
      <c r="S93" s="243"/>
      <c r="T93" s="243"/>
      <c r="U93" s="68"/>
      <c r="V93" s="68"/>
      <c r="W93" s="68"/>
      <c r="X93" s="89" t="s">
        <v>130</v>
      </c>
      <c r="Y93" s="89" t="s">
        <v>130</v>
      </c>
      <c r="Z93" s="89" t="s">
        <v>130</v>
      </c>
      <c r="AA93" s="89" t="s">
        <v>130</v>
      </c>
      <c r="AB93" s="89" t="s">
        <v>130</v>
      </c>
      <c r="AC93" s="89" t="s">
        <v>130</v>
      </c>
      <c r="AD93" s="89" t="s">
        <v>130</v>
      </c>
      <c r="AE93" s="90"/>
      <c r="AF93" s="91"/>
      <c r="AG93" s="118"/>
      <c r="AH93" s="100">
        <f t="shared" si="6"/>
        <v>0</v>
      </c>
      <c r="AI93" s="228"/>
      <c r="AJ93" s="89" t="s">
        <v>130</v>
      </c>
      <c r="AK93" s="89" t="s">
        <v>130</v>
      </c>
      <c r="AL93" s="89" t="s">
        <v>130</v>
      </c>
      <c r="AM93" s="22"/>
      <c r="AN93" s="22"/>
      <c r="AO93" s="22"/>
    </row>
    <row r="94" spans="1:41" s="78" customFormat="1" ht="16.5" customHeight="1">
      <c r="A94" s="210" t="str">
        <f t="shared" si="4"/>
        <v/>
      </c>
      <c r="B94" s="77">
        <v>93</v>
      </c>
      <c r="C94" s="181"/>
      <c r="D94" s="125"/>
      <c r="E94" s="90"/>
      <c r="F94" s="208"/>
      <c r="G94" s="209"/>
      <c r="H94" s="126"/>
      <c r="I94" s="68"/>
      <c r="J94" s="68" t="s">
        <v>245</v>
      </c>
      <c r="K94" s="211"/>
      <c r="L94" s="99" t="str">
        <f>helpsheet!AO94</f>
        <v>zadejte FS: (M)</v>
      </c>
      <c r="M94" s="212"/>
      <c r="N94" s="211"/>
      <c r="O94" s="77">
        <v>93</v>
      </c>
      <c r="P94" s="100">
        <f t="shared" si="7"/>
        <v>0</v>
      </c>
      <c r="Q94" s="243"/>
      <c r="R94" s="243"/>
      <c r="S94" s="243"/>
      <c r="T94" s="243"/>
      <c r="U94" s="68"/>
      <c r="V94" s="68"/>
      <c r="W94" s="68"/>
      <c r="X94" s="89" t="s">
        <v>130</v>
      </c>
      <c r="Y94" s="89" t="s">
        <v>130</v>
      </c>
      <c r="Z94" s="89" t="s">
        <v>130</v>
      </c>
      <c r="AA94" s="89" t="s">
        <v>130</v>
      </c>
      <c r="AB94" s="89" t="s">
        <v>130</v>
      </c>
      <c r="AC94" s="89" t="s">
        <v>130</v>
      </c>
      <c r="AD94" s="89" t="s">
        <v>130</v>
      </c>
      <c r="AE94" s="90"/>
      <c r="AF94" s="91"/>
      <c r="AG94" s="118"/>
      <c r="AH94" s="100">
        <f t="shared" si="6"/>
        <v>0</v>
      </c>
      <c r="AI94" s="228"/>
      <c r="AJ94" s="89" t="s">
        <v>130</v>
      </c>
      <c r="AK94" s="89" t="s">
        <v>130</v>
      </c>
      <c r="AL94" s="89" t="s">
        <v>130</v>
      </c>
      <c r="AM94" s="22"/>
      <c r="AN94" s="22"/>
      <c r="AO94" s="22"/>
    </row>
    <row r="95" spans="1:41" s="78" customFormat="1" ht="16.5" customHeight="1">
      <c r="A95" s="210" t="str">
        <f t="shared" si="4"/>
        <v/>
      </c>
      <c r="B95" s="77">
        <v>94</v>
      </c>
      <c r="C95" s="181"/>
      <c r="D95" s="125"/>
      <c r="E95" s="90"/>
      <c r="F95" s="208"/>
      <c r="G95" s="209"/>
      <c r="H95" s="126"/>
      <c r="I95" s="68"/>
      <c r="J95" s="68" t="s">
        <v>245</v>
      </c>
      <c r="K95" s="211"/>
      <c r="L95" s="99" t="str">
        <f>helpsheet!AO95</f>
        <v>zadejte FS: (M)</v>
      </c>
      <c r="M95" s="212"/>
      <c r="N95" s="211"/>
      <c r="O95" s="77">
        <v>94</v>
      </c>
      <c r="P95" s="100">
        <f t="shared" si="7"/>
        <v>0</v>
      </c>
      <c r="Q95" s="243"/>
      <c r="R95" s="243"/>
      <c r="S95" s="243"/>
      <c r="T95" s="243"/>
      <c r="U95" s="68"/>
      <c r="V95" s="68"/>
      <c r="W95" s="68"/>
      <c r="X95" s="89" t="s">
        <v>130</v>
      </c>
      <c r="Y95" s="89" t="s">
        <v>130</v>
      </c>
      <c r="Z95" s="89" t="s">
        <v>130</v>
      </c>
      <c r="AA95" s="89" t="s">
        <v>130</v>
      </c>
      <c r="AB95" s="89" t="s">
        <v>130</v>
      </c>
      <c r="AC95" s="89" t="s">
        <v>130</v>
      </c>
      <c r="AD95" s="89" t="s">
        <v>130</v>
      </c>
      <c r="AE95" s="90"/>
      <c r="AF95" s="91"/>
      <c r="AG95" s="118"/>
      <c r="AH95" s="100">
        <f t="shared" si="6"/>
        <v>0</v>
      </c>
      <c r="AI95" s="228"/>
      <c r="AJ95" s="89" t="s">
        <v>130</v>
      </c>
      <c r="AK95" s="89" t="s">
        <v>130</v>
      </c>
      <c r="AL95" s="89" t="s">
        <v>130</v>
      </c>
      <c r="AM95" s="22"/>
      <c r="AN95" s="22"/>
      <c r="AO95" s="22"/>
    </row>
    <row r="96" spans="1:41" s="78" customFormat="1" ht="16.5" customHeight="1">
      <c r="A96" s="210" t="str">
        <f t="shared" si="4"/>
        <v/>
      </c>
      <c r="B96" s="77">
        <v>95</v>
      </c>
      <c r="C96" s="181"/>
      <c r="D96" s="125"/>
      <c r="E96" s="90"/>
      <c r="F96" s="208"/>
      <c r="G96" s="209"/>
      <c r="H96" s="126"/>
      <c r="I96" s="68"/>
      <c r="J96" s="68" t="s">
        <v>245</v>
      </c>
      <c r="K96" s="211"/>
      <c r="L96" s="99" t="str">
        <f>helpsheet!AO96</f>
        <v>zadejte FS: (M)</v>
      </c>
      <c r="M96" s="212"/>
      <c r="N96" s="211"/>
      <c r="O96" s="77">
        <v>95</v>
      </c>
      <c r="P96" s="100">
        <f t="shared" si="7"/>
        <v>0</v>
      </c>
      <c r="Q96" s="243"/>
      <c r="R96" s="243"/>
      <c r="S96" s="243"/>
      <c r="T96" s="243"/>
      <c r="U96" s="68"/>
      <c r="V96" s="68"/>
      <c r="W96" s="68"/>
      <c r="X96" s="89" t="s">
        <v>130</v>
      </c>
      <c r="Y96" s="89" t="s">
        <v>130</v>
      </c>
      <c r="Z96" s="89" t="s">
        <v>130</v>
      </c>
      <c r="AA96" s="89" t="s">
        <v>130</v>
      </c>
      <c r="AB96" s="89" t="s">
        <v>130</v>
      </c>
      <c r="AC96" s="89" t="s">
        <v>130</v>
      </c>
      <c r="AD96" s="89" t="s">
        <v>130</v>
      </c>
      <c r="AE96" s="90"/>
      <c r="AF96" s="91"/>
      <c r="AG96" s="118"/>
      <c r="AH96" s="100">
        <f t="shared" si="6"/>
        <v>0</v>
      </c>
      <c r="AI96" s="228"/>
      <c r="AJ96" s="89" t="s">
        <v>130</v>
      </c>
      <c r="AK96" s="89" t="s">
        <v>130</v>
      </c>
      <c r="AL96" s="89" t="s">
        <v>130</v>
      </c>
      <c r="AM96" s="22"/>
      <c r="AN96" s="22"/>
      <c r="AO96" s="22"/>
    </row>
    <row r="97" spans="1:41" s="78" customFormat="1" ht="16.5" customHeight="1">
      <c r="A97" s="210" t="str">
        <f t="shared" si="4"/>
        <v/>
      </c>
      <c r="B97" s="77">
        <v>96</v>
      </c>
      <c r="C97" s="181"/>
      <c r="D97" s="125"/>
      <c r="E97" s="90"/>
      <c r="F97" s="208"/>
      <c r="G97" s="209"/>
      <c r="H97" s="126"/>
      <c r="I97" s="68"/>
      <c r="J97" s="68" t="s">
        <v>245</v>
      </c>
      <c r="K97" s="211"/>
      <c r="L97" s="99" t="str">
        <f>helpsheet!AO97</f>
        <v>zadejte FS: (M)</v>
      </c>
      <c r="M97" s="212"/>
      <c r="N97" s="211"/>
      <c r="O97" s="77">
        <v>96</v>
      </c>
      <c r="P97" s="100">
        <f t="shared" si="7"/>
        <v>0</v>
      </c>
      <c r="Q97" s="243"/>
      <c r="R97" s="243"/>
      <c r="S97" s="243"/>
      <c r="T97" s="243"/>
      <c r="U97" s="68"/>
      <c r="V97" s="68"/>
      <c r="W97" s="68"/>
      <c r="X97" s="89" t="s">
        <v>130</v>
      </c>
      <c r="Y97" s="89" t="s">
        <v>130</v>
      </c>
      <c r="Z97" s="89" t="s">
        <v>130</v>
      </c>
      <c r="AA97" s="89" t="s">
        <v>130</v>
      </c>
      <c r="AB97" s="89" t="s">
        <v>130</v>
      </c>
      <c r="AC97" s="89" t="s">
        <v>130</v>
      </c>
      <c r="AD97" s="89" t="s">
        <v>130</v>
      </c>
      <c r="AE97" s="90"/>
      <c r="AF97" s="91"/>
      <c r="AG97" s="118"/>
      <c r="AH97" s="100">
        <f t="shared" si="6"/>
        <v>0</v>
      </c>
      <c r="AI97" s="228"/>
      <c r="AJ97" s="89" t="s">
        <v>130</v>
      </c>
      <c r="AK97" s="89" t="s">
        <v>130</v>
      </c>
      <c r="AL97" s="89" t="s">
        <v>130</v>
      </c>
      <c r="AM97" s="22"/>
      <c r="AN97" s="22"/>
      <c r="AO97" s="22"/>
    </row>
    <row r="98" spans="1:41" s="78" customFormat="1" ht="16.5" customHeight="1">
      <c r="A98" s="210" t="str">
        <f t="shared" si="4"/>
        <v/>
      </c>
      <c r="B98" s="77">
        <v>97</v>
      </c>
      <c r="C98" s="181"/>
      <c r="D98" s="125"/>
      <c r="E98" s="90"/>
      <c r="F98" s="208"/>
      <c r="G98" s="209"/>
      <c r="H98" s="126"/>
      <c r="I98" s="68"/>
      <c r="J98" s="68" t="s">
        <v>245</v>
      </c>
      <c r="K98" s="211"/>
      <c r="L98" s="99" t="str">
        <f>helpsheet!AO98</f>
        <v>zadejte FS: (M)</v>
      </c>
      <c r="M98" s="212"/>
      <c r="N98" s="211"/>
      <c r="O98" s="77">
        <v>97</v>
      </c>
      <c r="P98" s="100">
        <f t="shared" si="7"/>
        <v>0</v>
      </c>
      <c r="Q98" s="243"/>
      <c r="R98" s="243"/>
      <c r="S98" s="243"/>
      <c r="T98" s="243"/>
      <c r="U98" s="68"/>
      <c r="V98" s="68"/>
      <c r="W98" s="68"/>
      <c r="X98" s="89" t="s">
        <v>130</v>
      </c>
      <c r="Y98" s="89" t="s">
        <v>130</v>
      </c>
      <c r="Z98" s="89" t="s">
        <v>130</v>
      </c>
      <c r="AA98" s="89" t="s">
        <v>130</v>
      </c>
      <c r="AB98" s="89" t="s">
        <v>130</v>
      </c>
      <c r="AC98" s="89" t="s">
        <v>130</v>
      </c>
      <c r="AD98" s="89" t="s">
        <v>130</v>
      </c>
      <c r="AE98" s="90"/>
      <c r="AF98" s="91"/>
      <c r="AG98" s="118"/>
      <c r="AH98" s="100">
        <f t="shared" si="6"/>
        <v>0</v>
      </c>
      <c r="AI98" s="228"/>
      <c r="AJ98" s="89" t="s">
        <v>130</v>
      </c>
      <c r="AK98" s="89" t="s">
        <v>130</v>
      </c>
      <c r="AL98" s="89" t="s">
        <v>130</v>
      </c>
      <c r="AM98" s="22"/>
      <c r="AN98" s="22"/>
      <c r="AO98" s="22"/>
    </row>
    <row r="99" spans="1:41" s="78" customFormat="1" ht="16.5" customHeight="1">
      <c r="A99" s="210" t="str">
        <f t="shared" si="4"/>
        <v/>
      </c>
      <c r="B99" s="77">
        <v>98</v>
      </c>
      <c r="C99" s="181"/>
      <c r="D99" s="125"/>
      <c r="E99" s="90"/>
      <c r="F99" s="208"/>
      <c r="G99" s="209"/>
      <c r="H99" s="126"/>
      <c r="I99" s="68"/>
      <c r="J99" s="68" t="s">
        <v>245</v>
      </c>
      <c r="K99" s="211"/>
      <c r="L99" s="99" t="str">
        <f>helpsheet!AO99</f>
        <v>zadejte FS: (M)</v>
      </c>
      <c r="M99" s="212"/>
      <c r="N99" s="211"/>
      <c r="O99" s="77">
        <v>98</v>
      </c>
      <c r="P99" s="100">
        <f t="shared" si="7"/>
        <v>0</v>
      </c>
      <c r="Q99" s="243"/>
      <c r="R99" s="243"/>
      <c r="S99" s="243"/>
      <c r="T99" s="243"/>
      <c r="U99" s="68"/>
      <c r="V99" s="68"/>
      <c r="W99" s="68"/>
      <c r="X99" s="89" t="s">
        <v>130</v>
      </c>
      <c r="Y99" s="89" t="s">
        <v>130</v>
      </c>
      <c r="Z99" s="89" t="s">
        <v>130</v>
      </c>
      <c r="AA99" s="89" t="s">
        <v>130</v>
      </c>
      <c r="AB99" s="89" t="s">
        <v>130</v>
      </c>
      <c r="AC99" s="89" t="s">
        <v>130</v>
      </c>
      <c r="AD99" s="89" t="s">
        <v>130</v>
      </c>
      <c r="AE99" s="90"/>
      <c r="AF99" s="91"/>
      <c r="AG99" s="118"/>
      <c r="AH99" s="100">
        <f t="shared" si="6"/>
        <v>0</v>
      </c>
      <c r="AI99" s="228"/>
      <c r="AJ99" s="89" t="s">
        <v>130</v>
      </c>
      <c r="AK99" s="89" t="s">
        <v>130</v>
      </c>
      <c r="AL99" s="89" t="s">
        <v>130</v>
      </c>
      <c r="AM99" s="22"/>
      <c r="AN99" s="22"/>
      <c r="AO99" s="22"/>
    </row>
    <row r="100" spans="1:41" s="78" customFormat="1" ht="16.5" customHeight="1">
      <c r="A100" s="210" t="str">
        <f t="shared" si="4"/>
        <v/>
      </c>
      <c r="B100" s="77">
        <v>99</v>
      </c>
      <c r="C100" s="181"/>
      <c r="D100" s="125"/>
      <c r="E100" s="90"/>
      <c r="F100" s="208"/>
      <c r="G100" s="209"/>
      <c r="H100" s="126"/>
      <c r="I100" s="68"/>
      <c r="J100" s="68" t="s">
        <v>245</v>
      </c>
      <c r="K100" s="211"/>
      <c r="L100" s="99" t="str">
        <f>helpsheet!AO100</f>
        <v>zadejte FS: (M)</v>
      </c>
      <c r="M100" s="212"/>
      <c r="N100" s="211"/>
      <c r="O100" s="77">
        <v>99</v>
      </c>
      <c r="P100" s="100">
        <f t="shared" si="7"/>
        <v>0</v>
      </c>
      <c r="Q100" s="243"/>
      <c r="R100" s="243"/>
      <c r="S100" s="243"/>
      <c r="T100" s="243"/>
      <c r="U100" s="68"/>
      <c r="V100" s="68"/>
      <c r="W100" s="68"/>
      <c r="X100" s="89" t="s">
        <v>130</v>
      </c>
      <c r="Y100" s="89" t="s">
        <v>130</v>
      </c>
      <c r="Z100" s="89" t="s">
        <v>130</v>
      </c>
      <c r="AA100" s="89" t="s">
        <v>130</v>
      </c>
      <c r="AB100" s="89" t="s">
        <v>130</v>
      </c>
      <c r="AC100" s="89" t="s">
        <v>130</v>
      </c>
      <c r="AD100" s="89" t="s">
        <v>130</v>
      </c>
      <c r="AE100" s="90"/>
      <c r="AF100" s="91"/>
      <c r="AG100" s="118"/>
      <c r="AH100" s="100">
        <f t="shared" si="6"/>
        <v>0</v>
      </c>
      <c r="AI100" s="228"/>
      <c r="AJ100" s="89" t="s">
        <v>130</v>
      </c>
      <c r="AK100" s="89" t="s">
        <v>130</v>
      </c>
      <c r="AL100" s="89" t="s">
        <v>130</v>
      </c>
      <c r="AM100" s="22"/>
      <c r="AN100" s="22"/>
      <c r="AO100" s="22"/>
    </row>
    <row r="101" spans="1:41" s="78" customFormat="1" ht="16.5" customHeight="1">
      <c r="A101" s="210" t="str">
        <f t="shared" si="4"/>
        <v/>
      </c>
      <c r="B101" s="77">
        <v>100</v>
      </c>
      <c r="C101" s="181"/>
      <c r="D101" s="125"/>
      <c r="E101" s="90"/>
      <c r="F101" s="208"/>
      <c r="G101" s="209"/>
      <c r="H101" s="126"/>
      <c r="I101" s="68"/>
      <c r="J101" s="68" t="s">
        <v>245</v>
      </c>
      <c r="K101" s="211"/>
      <c r="L101" s="99" t="str">
        <f>helpsheet!AO101</f>
        <v>zadejte FS: (M)</v>
      </c>
      <c r="M101" s="212"/>
      <c r="N101" s="211"/>
      <c r="O101" s="77">
        <v>100</v>
      </c>
      <c r="P101" s="100">
        <f>C101</f>
        <v>0</v>
      </c>
      <c r="Q101" s="243"/>
      <c r="R101" s="243"/>
      <c r="S101" s="243"/>
      <c r="T101" s="243"/>
      <c r="U101" s="68"/>
      <c r="V101" s="68"/>
      <c r="W101" s="68"/>
      <c r="X101" s="89" t="s">
        <v>130</v>
      </c>
      <c r="Y101" s="89" t="s">
        <v>130</v>
      </c>
      <c r="Z101" s="89" t="s">
        <v>130</v>
      </c>
      <c r="AA101" s="89" t="s">
        <v>130</v>
      </c>
      <c r="AB101" s="89" t="s">
        <v>130</v>
      </c>
      <c r="AC101" s="89" t="s">
        <v>130</v>
      </c>
      <c r="AD101" s="89" t="s">
        <v>130</v>
      </c>
      <c r="AE101" s="90"/>
      <c r="AF101" s="91"/>
      <c r="AG101" s="118"/>
      <c r="AH101" s="100">
        <f t="shared" si="6"/>
        <v>0</v>
      </c>
      <c r="AI101" s="228"/>
      <c r="AJ101" s="89" t="s">
        <v>130</v>
      </c>
      <c r="AK101" s="89" t="s">
        <v>130</v>
      </c>
      <c r="AL101" s="89" t="s">
        <v>130</v>
      </c>
      <c r="AM101" s="22"/>
      <c r="AN101" s="22"/>
      <c r="AO101" s="22"/>
    </row>
    <row r="102" spans="1:41">
      <c r="B102" s="127" t="s">
        <v>912</v>
      </c>
    </row>
  </sheetData>
  <sheetProtection algorithmName="SHA-512" hashValue="uUAVAJbwfnAEnUlAG2VLktO9Y6N79Ceb92HXZLIk26IBFrD+G8LAzGK1SdyfGVE1D2O9/pxS9dptnvwYdTyJ/A==" saltValue="jlrptEdJAwxUvld32GPNGw==" spinCount="100000" sheet="1" objects="1" scenarios="1"/>
  <dataConsolidate/>
  <mergeCells count="2">
    <mergeCell ref="Q1:T1"/>
    <mergeCell ref="L1:N1"/>
  </mergeCells>
  <phoneticPr fontId="29" type="noConversion"/>
  <conditionalFormatting sqref="A2:A101">
    <cfRule type="expression" dxfId="18" priority="10">
      <formula>AND(A2&lt;&gt;"OK",A2&lt;&gt;"")</formula>
    </cfRule>
    <cfRule type="expression" dxfId="17" priority="11">
      <formula>OR(A2="",A2="OK")</formula>
    </cfRule>
  </conditionalFormatting>
  <conditionalFormatting sqref="C2:C101">
    <cfRule type="expression" dxfId="16" priority="32">
      <formula>AND(C2&lt;&gt;"")</formula>
    </cfRule>
  </conditionalFormatting>
  <conditionalFormatting sqref="E2:E101">
    <cfRule type="expression" dxfId="15" priority="8">
      <formula>AND(C2&lt;&gt;"",E2="")</formula>
    </cfRule>
  </conditionalFormatting>
  <conditionalFormatting sqref="F2:F101">
    <cfRule type="expression" dxfId="14" priority="14">
      <formula>AND(F2="",IFERROR(SEARCH("student",E2)&gt;0,0))</formula>
    </cfRule>
  </conditionalFormatting>
  <conditionalFormatting sqref="G2:G101">
    <cfRule type="expression" dxfId="13" priority="13">
      <formula>AND(G2&lt;&gt;"",IFERROR(SEARCH("student",E2)&gt;0,0))</formula>
    </cfRule>
  </conditionalFormatting>
  <conditionalFormatting sqref="M2">
    <cfRule type="expression" dxfId="12" priority="6">
      <formula>AND(OR(AND(A2&lt;&gt;"",M2 = "",N2 = ""),AND(M2 = "",N2 = "_"),AND(M2 &lt;&gt; "",N2 &lt;&gt; "")))</formula>
    </cfRule>
  </conditionalFormatting>
  <conditionalFormatting sqref="N2">
    <cfRule type="expression" dxfId="11" priority="5">
      <formula>AND(OR(AND(A2&lt;&gt;"",M2 = "",N2 = ""),AND(M2 = "",N2 = "_"),AND(M2 &lt;&gt; "",N2 &lt;&gt; "")))</formula>
    </cfRule>
  </conditionalFormatting>
  <conditionalFormatting sqref="P2:P101">
    <cfRule type="cellIs" dxfId="10" priority="73" operator="equal">
      <formula>0</formula>
    </cfRule>
  </conditionalFormatting>
  <conditionalFormatting sqref="Q2:Q101">
    <cfRule type="expression" dxfId="9" priority="31">
      <formula>OR(AND(IFERROR(FIND("Z1",Q2)&gt;0,FALSE),IFERROR(FIND("Z1",R2)&gt;0,FALSE)),AND(IFERROR(FIND("Z2",Q2)&gt;0,FALSE),IFERROR(FIND("Z2",S2)&gt;0,FALSE)),AND(IFERROR(FIND("Z3",Q2)&gt;0,FALSE),IFERROR(FIND("Z3",T2)&gt;0,FALSE)))</formula>
    </cfRule>
  </conditionalFormatting>
  <conditionalFormatting sqref="Q2:T101">
    <cfRule type="expression" dxfId="8" priority="64">
      <formula>AND($V2=2,Q2&lt;&gt;"")</formula>
    </cfRule>
  </conditionalFormatting>
  <conditionalFormatting sqref="R2:R101">
    <cfRule type="expression" dxfId="7" priority="28">
      <formula>AND(IFERROR(FIND("Z1",Q2)&gt;0,FALSE),IFERROR(FIND("Z1",R2)&gt;0,FALSE))</formula>
    </cfRule>
  </conditionalFormatting>
  <conditionalFormatting sqref="S2:S101">
    <cfRule type="expression" dxfId="6" priority="25">
      <formula>AND(IFERROR(FIND("Z2",Q2)&gt;0,FALSE),IFERROR(FIND("Z2",S2)&gt;0,FALSE))</formula>
    </cfRule>
  </conditionalFormatting>
  <conditionalFormatting sqref="T2:T101">
    <cfRule type="expression" dxfId="5" priority="22">
      <formula>AND(IFERROR(FIND("Z3",Q2)&gt;0,FALSE),IFERROR(FIND("Z3",T2)&gt;0,FALSE))</formula>
    </cfRule>
  </conditionalFormatting>
  <conditionalFormatting sqref="V2:V101">
    <cfRule type="expression" dxfId="4" priority="52">
      <formula>AND(COUNTA(Q2:T2)&gt;0,V2=2)</formula>
    </cfRule>
    <cfRule type="expression" dxfId="3" priority="53">
      <formula>AND(V2=1,W2&lt;&gt;"")</formula>
    </cfRule>
  </conditionalFormatting>
  <conditionalFormatting sqref="W2">
    <cfRule type="expression" dxfId="2" priority="68">
      <formula>AND(V2=1,W2&lt;&gt;"")</formula>
    </cfRule>
  </conditionalFormatting>
  <conditionalFormatting sqref="AG2:AG101">
    <cfRule type="expression" dxfId="1" priority="37">
      <formula>AND(C2&lt;&gt;"",AG2="")</formula>
    </cfRule>
  </conditionalFormatting>
  <conditionalFormatting sqref="AH2:AH101">
    <cfRule type="cellIs" dxfId="0" priority="1" operator="equal">
      <formula>0</formula>
    </cfRule>
  </conditionalFormatting>
  <dataValidations xWindow="983" yWindow="450" count="23">
    <dataValidation type="whole" allowBlank="1" showErrorMessage="1" error="Zadejte prosím 9-ti místné číslo" prompt="Tel. číslo je povinné v případě objednávky typu P či M. Zadejte prosím právě 9-ti místné číslo." sqref="P2:P101 AH2:AH101" xr:uid="{00000000-0002-0000-0400-000000000000}">
      <formula1>0</formula1>
      <formula2>999999999</formula2>
    </dataValidation>
    <dataValidation type="list" allowBlank="1" showInputMessage="1" showErrorMessage="1" errorTitle="Chyba!!" error="Je třeba vybrat hodnotu ze seznamu." promptTitle="Instrukce" prompt="Vyberte hodnotu ze seznamu, význam zkratek naleznete v Pokynech k vyplňování služeb případně v komentáři v hlavičce." sqref="I2:I101" xr:uid="{00000000-0002-0000-0400-000002000000}">
      <formula1>ROAMtarify</formula1>
    </dataValidation>
    <dataValidation type="list" allowBlank="1" showInputMessage="1" showErrorMessage="1" errorTitle="Chyba!!" error="Je třeba vybrat hodnotu ze seznamu." sqref="U2:U101" xr:uid="{00000000-0002-0000-0400-000007000000}">
      <formula1>DATrl</formula1>
    </dataValidation>
    <dataValidation type="list" allowBlank="1" showInputMessage="1" showErrorMessage="1" errorTitle="Chyba!!" error="Je třeba vybrat hodnotu ze seznamu." sqref="V2:V101" xr:uid="{00000000-0002-0000-0400-000008000000}">
      <formula1>povolDAT</formula1>
    </dataValidation>
    <dataValidation type="list" allowBlank="1" showInputMessage="1" showErrorMessage="1" errorTitle="Chyba!!" error="Je třeba vybrat hodnotu ze seznamu." promptTitle="Instrukce" prompt="Vyberte hodnotu ze seznamu, význam hodnot naleznete v Pokynech k vyplňování služeb případně v komentáři v hlavičce." sqref="AE2:AE101" xr:uid="{00000000-0002-0000-0400-000009000000}">
      <formula1>downloadslist</formula1>
    </dataValidation>
    <dataValidation type="list" allowBlank="1" showInputMessage="1" showErrorMessage="1" errorTitle="Chyba!!" error="Je třeba vybrat hodnotu ze seznamu." promptTitle="Instrukce" prompt="Vyberte hodnotu ze seznamu, význam zkratek naleznete v Pokynech k vyplňování služeb případně v komentáři v hlavičce." sqref="AF2:AF101" xr:uid="{00000000-0002-0000-0400-00000A000000}">
      <formula1>hlasovka</formula1>
    </dataValidation>
    <dataValidation type="list" allowBlank="1" showInputMessage="1" showErrorMessage="1" errorTitle="Chyba!!" error="Je třeba vybrat hodnotu ze seznamu._x000a_" promptTitle="Instrukce" prompt="Vyberte hodnotu ze seznamu, význam zkratek naleznete v Pokynech k vyplňování služeb případně v komentáři v hlavičce." sqref="W2:W101" xr:uid="{00000000-0002-0000-0400-00000C000000}">
      <formula1>DATtzv</formula1>
    </dataValidation>
    <dataValidation type="list" allowBlank="1" showInputMessage="1" showErrorMessage="1" errorTitle="Chyba" error="Lze vybrat jenom ANO nebo NE" promptTitle="Info" prompt="Vyberte hodnotu ANO nebo NE" sqref="J2:J101" xr:uid="{00000000-0002-0000-0400-00000D000000}">
      <formula1>AnoNe</formula1>
    </dataValidation>
    <dataValidation type="list" allowBlank="1" showInputMessage="1" showErrorMessage="1" errorTitle="Chyba!!" error="Lze vybrat pouze hodnotu ANO nebo NE." promptTitle="Instrukce" prompt="Vyberte hodnotu ANO nebo NE" sqref="X2:AD101 AJ2:AL101" xr:uid="{00000000-0002-0000-0400-00000E000000}">
      <formula1>AnoNe</formula1>
    </dataValidation>
    <dataValidation type="custom" allowBlank="1" showInputMessage="1" showErrorMessage="1" errorTitle="Chyba" error="Je třeba vložit čtyřmístné heslo mimo nepovolených kombinací (1234, 4321, 1111, 2222, 3333, 4444, 5555, 6666, 7777, 8888, 9999, 2345, 3456, 4567, 5678, 6789, 5432, 6543, 7654, 8765, 9876, 7890)" promptTitle="Info" prompt="Vložte čtyřmístné heslo mimo nepovolených kombinací (1234, 4321, 1111, 2222, 3333, 4444, 5555, 6666, 7777, 8888, 9999, 2345, 3456, 4567, 5678, 6789, 5432, 6543, 7654, 8765, 9876, 7890)" sqref="AG2:AG101" xr:uid="{00000000-0002-0000-0400-00000F000000}">
      <formula1>AND(LEN($AG2)=4,ISNUMBER(VALUE(MID($AG2,1,1))),ISNUMBER(VALUE(MID($AG2,2,1))),ISNUMBER(VALUE(MID($AG2,3,1))),ISNUMBER(VALUE(MID($AG2,4,1))),ISNA(VLOOKUP($AG2,lstZakazanePiny,1,FALSE)))</formula1>
    </dataValidation>
    <dataValidation type="list" allowBlank="1" showInputMessage="1" showErrorMessage="1" errorTitle="Chyba !" error="Je třeba vybrat hodnotu slevy z nabídky." promptTitle="Instrukce" prompt="Vyberte hodnotu slevy z nabídky." sqref="G2:G101" xr:uid="{00000000-0002-0000-0400-000010000000}">
      <formula1>EPP_lst</formula1>
    </dataValidation>
    <dataValidation type="date" operator="greaterThanOrEqual" allowBlank="1" showInputMessage="1" showErrorMessage="1" errorTitle="Chyba!" error="Je třeba zadat datum ve formátu DD.MM.RRRR." promptTitle="Instrukce" prompt="Zadejte datum převedení účastnické smlouvy ve formátu DD.MM.RRRR. Pokud datum nevyplníte, převod bude proveden k nejbližšímu možnému datu." sqref="H2:H101" xr:uid="{00000000-0002-0000-0400-000011000000}">
      <formula1>44075</formula1>
    </dataValidation>
    <dataValidation type="custom" allowBlank="1" showInputMessage="1" showErrorMessage="1" errorTitle="Chyba!" error="Je třeba zadat právě 9-ti místné číslo." promptTitle="Instrukce" prompt="Zadejte, prosím, 9-ti místné tel. číslo. " sqref="C2:C101" xr:uid="{00000000-0002-0000-0400-000012000000}">
      <formula1>AND(ISNUMBER(VALUE(MID(C2,1,9))),LEN(C2)=9)</formula1>
    </dataValidation>
    <dataValidation type="custom" allowBlank="1" showInputMessage="1" showErrorMessage="1" errorTitle="Chyba!!" error="Zadejte rodné číslo bez lomítka." promptTitle="Rodné číslo studenta" prompt="Zadejte rodné číslo uživatele tarifu student (pro každou řádku musí být jiné)." sqref="F2:F101" xr:uid="{BE315E8D-0AFE-45BC-8D22-21FB942305E4}">
      <formula1>OR(AND(ISNUMBER(VALUE(MID(F2,1,9))),LEN(F2)=9,MID(F2,3,1)&lt;&gt;".",MID(F2,2,1)&lt;&gt;"."),AND(ISNUMBER(VALUE(MID(F2,1,10))),LEN(F2)=10,MID(F2,3,1)&lt;&gt;".",MID(F2,2,1)&lt;&gt;"."))</formula1>
    </dataValidation>
    <dataValidation allowBlank="1" showInputMessage="1" showErrorMessage="1" promptTitle="Informace" prompt="Řádka bude zpracovaná pouze, pokud obsahuje výsledek kontroly = OK" sqref="A2:A101" xr:uid="{566AE9FB-9C70-4A71-9D6D-29D638F9E250}"/>
    <dataValidation type="list" allowBlank="1" showInputMessage="1" showErrorMessage="1" errorTitle="Chyba! " error="Vyberte hodnotu ze seznamu." promptTitle="Fakturační skupina" prompt="N - Nová fakturační skupina._x000a_S - Stávající fakturační skupina." sqref="K2:K101" xr:uid="{4E2D48A4-1EEB-4954-81BC-9E05CB60AF13}">
      <formula1>FAKs</formula1>
    </dataValidation>
    <dataValidation type="custom" allowBlank="1" showInputMessage="1" showErrorMessage="1" errorTitle="Chyba" error="ID fakturační skupiny musí být 8-mi místné číslo." promptTitle="Exitující fakturační skupina" prompt="Zadejte, prosím, ID existující fakturační skupiny." sqref="M2:M101" xr:uid="{B7D5F545-B990-43B7-97C3-F0B2A586FF5A}">
      <formula1>AND(LEN(M2)=8,ISNUMBER(VALUE(M2)))</formula1>
    </dataValidation>
    <dataValidation type="list" allowBlank="1" showInputMessage="1" showErrorMessage="1" errorTitle="Chyba!" error="Je třeba vybrat název FS ze seznamu." promptTitle="Nová fakturační skupina" prompt="Vyberte název Vámi nadefinované fakturační skupiny (definice na záložce Nové Fakturační skupiny). " sqref="N2:N101" xr:uid="{AFDB82AC-043E-493D-AC79-7A9D51E4F419}">
      <formula1>validace_FS</formula1>
    </dataValidation>
    <dataValidation type="list" allowBlank="1" showInputMessage="1" showErrorMessage="1" errorTitle="Chyba!" error="Vyberte hodnotu ze seznamu." promptTitle="Vyberte oprávnění ze seznamu" prompt="STANDARDNÍ: _x000a_umožňuje administrovat všechny (i placené) služby u daného telefonního čísla a náhled na Vyúčtování služeb._x000a_OMEZENÉ: _x000a_umožňuje pouze náhled na dané telefonní číslo a služby._x000a_Pokud nevyplněno, přiřadíme omezené oprávnění." sqref="AI2:AI101" xr:uid="{94DFDDB0-EB74-45D8-8E03-F44E9AEAD1E6}">
      <formula1>Kontakt_role_opt</formula1>
    </dataValidation>
    <dataValidation type="list" allowBlank="1" showInputMessage="1" showErrorMessage="1" errorTitle="Chyba!!" error="Je třeba vybrat hodnotu ze seznamu." promptTitle="Instrukce" prompt="Vyberte hodnotu ze seznamu, význam zkratek naleznete v Pokynech k vyplňování služeb případně v komentáři v hlavičce." sqref="Q2:Q101" xr:uid="{340BE7C4-2FD4-44E3-BD2B-39DFAD373334}">
      <formula1>IF(AND(OR(IFERROR(COUNTIF(DTRZold1,$R2)&gt;0,0),$R2=""),OR(IFERROR(COUNTIF(DTRZold2,$S2)&gt;0,0),$S2=""),OR(IFERROR(COUNTIF(DTRZold3,$T2)&gt;0,0),$T2="")),DATrz1,"")</formula1>
    </dataValidation>
    <dataValidation type="list" allowBlank="1" showInputMessage="1" showErrorMessage="1" errorTitle="Chyba!!" error="Je třeba vybrat hodnotu ze seznamu." promptTitle="Instrukce" prompt="Vyberte hodnotu ze seznamu, význam zkratek naleznete v Pokynech k vyplňování služeb případně v komentáři v hlavičce." sqref="R2:R101" xr:uid="{F8FD75C3-49BB-4864-A3C9-0356E06D00FE}">
      <formula1>IF(OR(COUNTBLANK($Q2:$T2)=4,AND($R2&lt;&gt;"",$S2="",$T2="")),DATrz2,IF(AND($Q2="",OR($S2="",IFERROR(COUNTIF(DTRZnew2,$S2)&gt;0,0)),OR($T2="",IFERROR(COUNTIF(DTRZnew3,$T2)&gt;0,0))),DTRZnew1,DTRZold1))</formula1>
    </dataValidation>
    <dataValidation type="list" allowBlank="1" showInputMessage="1" showErrorMessage="1" errorTitle="Chyba!!" error="Je třeba vybrat hodnotu ze seznamu." promptTitle="Instrukce" prompt="Vyberte hodnotu ze seznamu, význam zkratek naleznete v Pokynech k vyplňování služeb případně v komentáři v hlavičce." sqref="S2:S101" xr:uid="{9211FF60-CDA0-4117-8300-7594A32E3721}">
      <formula1>IF(OR(COUNTBLANK($Q2:$T2)=4,AND($S2&lt;&gt;"",$R2="",$T2="")),DATrz3,IF(AND($Q2="",OR($R2="",IFERROR(COUNTIF(DTRZnew1,$R2)&gt;0,0)),OR($T2="",IFERROR(COUNTIF(DTRZnew3,$T2)&gt;0,0))),DTRZnew2,DTRZold2))</formula1>
    </dataValidation>
    <dataValidation type="list" allowBlank="1" showInputMessage="1" showErrorMessage="1" errorTitle="Chyba!!" error="Je třeba vybrat hodnotu ze seznamu." promptTitle="Instrukce" prompt="Vyberte hodnotu ze seznamu, význam zkratek naleznete v Pokynech k vyplňování služeb případně v komentáři v hlavičce." sqref="T2:T101" xr:uid="{BE7F6DBF-DE52-4FAE-9FE3-DFE1C280EAE1}">
      <formula1>IF(OR(COUNTBLANK($Q2:$T2)=4,,AND($T2&lt;&gt;"",$S2="",$R2="")),DATrz4,IF(AND($Q2="",OR($R2="",IFERROR(COUNTIF(DTRZnew1,$R2)&gt;0,0)),OR($S2="",IFERROR(COUNTIF(DTRZnew2,$S2)&gt;0,0))),DTRZnew3,DTRZold3))</formula1>
    </dataValidation>
  </dataValidations>
  <pageMargins left="0.70866141732283472" right="0.70866141732283472" top="0.74803149606299213" bottom="0.74803149606299213" header="0.31496062992125984" footer="0.31496062992125984"/>
  <pageSetup pageOrder="overThenDown" orientation="landscape" r:id="rId1"/>
  <headerFooter>
    <oddHeader>&amp;L&amp;"Arial,tučné"&amp;9Seznam převáděných Účastnických smluv</oddHeader>
    <oddFooter>&amp;L&amp;"Arial,obyčejné"&amp;9&amp;K00-036formulář verze 1.1, platný od 13.12.2021&amp;C&amp;K00-038Strana &amp;P/&amp;N&amp;R&amp;"Arial,obyčejné"&amp;9&amp;KFF0000Symbol * označuje povinné pole</oddFooter>
    <evenHeader>&amp;L&amp;"Arial,Bold"Příloha č. 1
&amp;"Arial,Regular"V případě většího množství SIM karet vyplňte tento formulář opakovaně. Při vyplňování tabulky se řiďte pokyny uvedenými dále&amp;R&amp;"Arial,Bold"&amp;9Seznam Účastnických smluv</evenHeader>
    <firstHeader>&amp;L&amp;"Arial,Bold"Příloha č. 1&amp;"Arial,Regular"&amp;9
V případě většího množství SIM karet vyplňte tento formulář opakovaně. Při vyplňování tabulky se řiďte pokyny uvedenými dále&amp;C&amp;"Arial,Bold"&amp;9Základní informace&amp;R&amp;"Arial,Bold"Seznam Účastnických smluv</firstHeader>
    <firstFooter>&amp;C&amp;K00-046Strana &amp;P/&amp;N&amp;R&amp;"Arial,obyčejné"&amp;9&amp;KFF0000Symbol * označuje povinné pole</firstFooter>
  </headerFooter>
  <legacyDrawing r:id="rId2"/>
  <extLst>
    <ext xmlns:x14="http://schemas.microsoft.com/office/spreadsheetml/2009/9/main" uri="{CCE6A557-97BC-4b89-ADB6-D9C93CAAB3DF}">
      <x14:dataValidations xmlns:xm="http://schemas.microsoft.com/office/excel/2006/main" xWindow="983" yWindow="450" count="2">
        <x14:dataValidation type="list" allowBlank="1" showInputMessage="1" showErrorMessage="1" errorTitle="Chyba!" error="Vyberte / zadejte pouze existující začínající písmeno." promptTitle="Instrukce" prompt="Vyberte / zadejte první písmenko tarifu pro zúžení nabídky. Seznam se nabídne až vyberete právní subjektivitu zájemce" xr:uid="{00000000-0002-0000-0400-000014000000}">
          <x14:formula1>
            <xm:f>OFFSET(helpsheet!$D$1,MATCH(zajemce_subjektivita,KAT,0),0,COUNTIF(KAT,zajemce_subjektivita),1)</xm:f>
          </x14:formula1>
          <xm:sqref>D2:D101</xm:sqref>
        </x14:dataValidation>
        <x14:dataValidation type="list" showInputMessage="1" showErrorMessage="1" errorTitle="Chyba!!" error="Je třeba vybrat hodnotu ze seznamu." promptTitle="Vyberte hodnotu ze seznamu. " prompt="TIP: Před výběrem tarifu zvolte právní subjektivitu zájemce na záložce Převod účastnické smlouvy!" xr:uid="{88E6C250-896C-43C2-B8C3-FF2CAA918750}">
          <x14:formula1>
            <xm:f>OFFSET(helpsheet!$F$1,MATCH(D2&amp;zajemce_subjektivita,KAT_2,0),0,COUNTIF(KAT_2,D2&amp;zajemce_subjektivita),1)</xm:f>
          </x14:formula1>
          <xm:sqref>E2:E101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F46"/>
  <sheetViews>
    <sheetView showGridLines="0" topLeftCell="A31" workbookViewId="0">
      <selection activeCell="O27" sqref="O27"/>
    </sheetView>
  </sheetViews>
  <sheetFormatPr defaultRowHeight="14.5"/>
  <cols>
    <col min="1" max="1" width="31.81640625" customWidth="1"/>
    <col min="3" max="3" width="10.26953125" customWidth="1"/>
  </cols>
  <sheetData>
    <row r="2" spans="1:6" ht="23.5">
      <c r="A2" s="131" t="s">
        <v>648</v>
      </c>
    </row>
    <row r="3" spans="1:6" ht="100" customHeight="1">
      <c r="A3" s="132" t="s">
        <v>777</v>
      </c>
    </row>
    <row r="4" spans="1:6">
      <c r="A4" s="130" t="s">
        <v>652</v>
      </c>
    </row>
    <row r="5" spans="1:6">
      <c r="A5" s="154" t="s">
        <v>685</v>
      </c>
    </row>
    <row r="7" spans="1:6" ht="100" customHeight="1">
      <c r="A7" s="132" t="s">
        <v>646</v>
      </c>
    </row>
    <row r="8" spans="1:6" ht="15" customHeight="1">
      <c r="A8" s="175" t="s">
        <v>708</v>
      </c>
    </row>
    <row r="9" spans="1:6" ht="15" customHeight="1">
      <c r="A9" s="130"/>
    </row>
    <row r="10" spans="1:6">
      <c r="A10" s="130"/>
    </row>
    <row r="11" spans="1:6" ht="100" customHeight="1">
      <c r="A11" s="132" t="s">
        <v>647</v>
      </c>
    </row>
    <row r="12" spans="1:6">
      <c r="A12" s="138" t="s">
        <v>671</v>
      </c>
    </row>
    <row r="13" spans="1:6">
      <c r="A13" s="130" t="s">
        <v>672</v>
      </c>
    </row>
    <row r="15" spans="1:6" s="133" customFormat="1" ht="100" customHeight="1">
      <c r="A15" s="132" t="s">
        <v>649</v>
      </c>
      <c r="B15" s="262" t="s">
        <v>650</v>
      </c>
      <c r="C15" s="262"/>
      <c r="D15" s="262"/>
      <c r="E15" s="262"/>
      <c r="F15" s="262"/>
    </row>
    <row r="16" spans="1:6">
      <c r="A16" s="175" t="s">
        <v>709</v>
      </c>
    </row>
    <row r="17" spans="1:1">
      <c r="A17" s="175" t="s">
        <v>710</v>
      </c>
    </row>
    <row r="19" spans="1:1" ht="100" customHeight="1">
      <c r="A19" s="132" t="s">
        <v>651</v>
      </c>
    </row>
    <row r="20" spans="1:1">
      <c r="A20" s="130" t="s">
        <v>653</v>
      </c>
    </row>
    <row r="21" spans="1:1">
      <c r="A21" s="130"/>
    </row>
    <row r="23" spans="1:1" ht="23.5">
      <c r="A23" s="131" t="s">
        <v>654</v>
      </c>
    </row>
    <row r="24" spans="1:1" s="137" customFormat="1" ht="100" customHeight="1">
      <c r="A24" s="132" t="s">
        <v>659</v>
      </c>
    </row>
    <row r="25" spans="1:1">
      <c r="A25" s="138" t="s">
        <v>660</v>
      </c>
    </row>
    <row r="26" spans="1:1">
      <c r="A26" s="138"/>
    </row>
    <row r="28" spans="1:1" s="137" customFormat="1" ht="100" customHeight="1">
      <c r="A28" s="132" t="s">
        <v>661</v>
      </c>
    </row>
    <row r="29" spans="1:1">
      <c r="A29" s="138" t="s">
        <v>662</v>
      </c>
    </row>
    <row r="30" spans="1:1">
      <c r="A30" s="138"/>
    </row>
    <row r="32" spans="1:1" ht="100" customHeight="1">
      <c r="A32" s="132" t="s">
        <v>663</v>
      </c>
    </row>
    <row r="33" spans="1:1">
      <c r="A33" s="139" t="s">
        <v>664</v>
      </c>
    </row>
    <row r="34" spans="1:1">
      <c r="A34" s="139"/>
    </row>
    <row r="36" spans="1:1" ht="100" customHeight="1">
      <c r="A36" s="132" t="s">
        <v>665</v>
      </c>
    </row>
    <row r="37" spans="1:1">
      <c r="A37" s="139" t="s">
        <v>664</v>
      </c>
    </row>
    <row r="40" spans="1:1" ht="23.5">
      <c r="A40" s="131" t="s">
        <v>666</v>
      </c>
    </row>
    <row r="41" spans="1:1" ht="100" customHeight="1">
      <c r="A41" s="132" t="s">
        <v>667</v>
      </c>
    </row>
    <row r="42" spans="1:1">
      <c r="A42" s="139" t="s">
        <v>668</v>
      </c>
    </row>
    <row r="45" spans="1:1" ht="100" customHeight="1">
      <c r="A45" s="132" t="s">
        <v>669</v>
      </c>
    </row>
    <row r="46" spans="1:1">
      <c r="A46" s="139" t="s">
        <v>670</v>
      </c>
    </row>
  </sheetData>
  <sheetProtection password="CD9A" sheet="1" objects="1" scenarios="1"/>
  <mergeCells count="1">
    <mergeCell ref="B15:F15"/>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sheetPr>
  <dimension ref="A1:EC1107"/>
  <sheetViews>
    <sheetView zoomScale="115" zoomScaleNormal="115" workbookViewId="0">
      <pane ySplit="1" topLeftCell="A679" activePane="bottomLeft" state="frozen"/>
      <selection activeCell="AQ1" sqref="AQ1"/>
      <selection pane="bottomLeft" activeCell="F693" sqref="F693"/>
    </sheetView>
  </sheetViews>
  <sheetFormatPr defaultRowHeight="14.5"/>
  <cols>
    <col min="1" max="1" width="4.81640625" style="38" bestFit="1" customWidth="1"/>
    <col min="2" max="2" width="3.54296875" style="38" bestFit="1" customWidth="1"/>
    <col min="3" max="5" width="32.81640625" style="38" customWidth="1"/>
    <col min="6" max="6" width="42.26953125" style="38" bestFit="1" customWidth="1"/>
    <col min="7" max="7" width="42.26953125" style="38" customWidth="1"/>
    <col min="8" max="8" width="34.81640625" style="38" customWidth="1"/>
    <col min="9" max="9" width="4.26953125" style="38" bestFit="1" customWidth="1"/>
    <col min="10" max="10" width="13.26953125" style="38" bestFit="1" customWidth="1"/>
    <col min="11" max="13" width="15.453125" style="38" bestFit="1" customWidth="1"/>
    <col min="14" max="14" width="15.54296875" style="38" bestFit="1" customWidth="1"/>
    <col min="15" max="15" width="6.26953125" style="38" bestFit="1" customWidth="1"/>
    <col min="16" max="17" width="3.54296875" style="38" bestFit="1" customWidth="1"/>
    <col min="18" max="18" width="12.26953125" style="38" bestFit="1" customWidth="1"/>
    <col min="19" max="21" width="3.54296875" style="38" bestFit="1" customWidth="1"/>
    <col min="22" max="25" width="8.81640625" style="38"/>
    <col min="26" max="26" width="15.7265625" style="38" bestFit="1" customWidth="1"/>
    <col min="27" max="27" width="8.81640625" style="38"/>
    <col min="28" max="28" width="44.26953125" style="38" customWidth="1"/>
    <col min="29" max="29" width="15.26953125" style="38" bestFit="1" customWidth="1"/>
    <col min="30" max="31" width="11.7265625" style="38" customWidth="1"/>
    <col min="32" max="32" width="7.26953125" style="38" customWidth="1"/>
    <col min="33" max="33" width="6" style="38" customWidth="1"/>
    <col min="34" max="34" width="10.81640625" style="38" customWidth="1"/>
    <col min="35" max="35" width="8.81640625" style="38"/>
    <col min="36" max="36" width="5.26953125" style="38" bestFit="1" customWidth="1"/>
    <col min="37" max="37" width="3.54296875" style="38" bestFit="1" customWidth="1"/>
    <col min="38" max="38" width="5.7265625" style="38" customWidth="1"/>
    <col min="39" max="39" width="1.54296875" style="38" bestFit="1" customWidth="1"/>
    <col min="40" max="40" width="1.7265625" style="38" bestFit="1" customWidth="1"/>
    <col min="41" max="41" width="13.453125" style="38" customWidth="1"/>
    <col min="42" max="42" width="10.81640625" style="38" customWidth="1"/>
    <col min="43" max="43" width="23" style="38" customWidth="1"/>
    <col min="44" max="44" width="8.81640625" style="38"/>
    <col min="45" max="45" width="19.7265625" style="38" customWidth="1"/>
    <col min="46" max="46" width="38.81640625" style="38" bestFit="1" customWidth="1"/>
    <col min="47" max="47" width="8.81640625" style="38"/>
    <col min="49" max="55" width="8.81640625" style="38"/>
    <col min="56" max="56" width="25.7265625" style="38" customWidth="1"/>
    <col min="57" max="57" width="28.7265625" style="38" customWidth="1"/>
    <col min="58" max="63" width="8.81640625" style="38"/>
    <col min="64" max="64" width="30.81640625" style="38" customWidth="1"/>
    <col min="65" max="65" width="31.453125" style="38" customWidth="1"/>
    <col min="66" max="133" width="8.81640625" style="38"/>
  </cols>
  <sheetData>
    <row r="1" spans="1:66" ht="145.9" customHeight="1" thickBot="1">
      <c r="A1" s="28" t="s">
        <v>131</v>
      </c>
      <c r="B1" s="29" t="s">
        <v>244</v>
      </c>
      <c r="C1" s="31" t="s">
        <v>243</v>
      </c>
      <c r="D1" s="31"/>
      <c r="E1" s="31"/>
      <c r="F1" s="95" t="s">
        <v>621</v>
      </c>
      <c r="G1" s="206" t="s">
        <v>809</v>
      </c>
      <c r="H1" s="30" t="s">
        <v>584</v>
      </c>
      <c r="I1" s="31" t="s">
        <v>63</v>
      </c>
      <c r="J1" s="263" t="s">
        <v>111</v>
      </c>
      <c r="K1" s="263"/>
      <c r="L1" s="263"/>
      <c r="M1" s="263"/>
      <c r="N1" s="30" t="s">
        <v>64</v>
      </c>
      <c r="O1" s="31" t="s">
        <v>889</v>
      </c>
      <c r="P1" s="31" t="s">
        <v>65</v>
      </c>
      <c r="Q1" s="31" t="s">
        <v>66</v>
      </c>
      <c r="R1" s="31" t="s">
        <v>67</v>
      </c>
      <c r="S1" s="31" t="s">
        <v>68</v>
      </c>
      <c r="T1" s="30" t="s">
        <v>69</v>
      </c>
      <c r="U1" s="32" t="s">
        <v>70</v>
      </c>
      <c r="V1" s="28" t="s">
        <v>132</v>
      </c>
      <c r="W1" s="33" t="s">
        <v>112</v>
      </c>
      <c r="X1" s="34" t="s">
        <v>113</v>
      </c>
      <c r="Y1" s="31" t="s">
        <v>114</v>
      </c>
      <c r="Z1" s="32" t="s">
        <v>115</v>
      </c>
      <c r="AA1" s="28" t="s">
        <v>134</v>
      </c>
      <c r="AB1" s="28" t="s">
        <v>620</v>
      </c>
      <c r="AC1" s="35" t="s">
        <v>144</v>
      </c>
      <c r="AD1" s="36" t="s">
        <v>117</v>
      </c>
      <c r="AE1" s="36" t="s">
        <v>116</v>
      </c>
      <c r="AF1" s="84" t="s">
        <v>219</v>
      </c>
      <c r="AG1" s="37" t="s">
        <v>143</v>
      </c>
      <c r="AH1" s="37" t="s">
        <v>148</v>
      </c>
      <c r="AI1" s="39"/>
      <c r="AJ1" s="264"/>
      <c r="AK1" s="265"/>
      <c r="AL1" s="265"/>
      <c r="AM1" s="265"/>
      <c r="AN1" s="266"/>
      <c r="AO1" s="40" t="s">
        <v>139</v>
      </c>
      <c r="AP1" s="40" t="s">
        <v>241</v>
      </c>
      <c r="AQ1" s="40" t="s">
        <v>240</v>
      </c>
      <c r="AR1" s="40" t="s">
        <v>249</v>
      </c>
      <c r="AS1" s="40" t="s">
        <v>512</v>
      </c>
      <c r="AT1" s="40" t="s">
        <v>515</v>
      </c>
      <c r="AU1" s="40" t="s">
        <v>563</v>
      </c>
      <c r="AV1" s="40" t="s">
        <v>558</v>
      </c>
      <c r="AW1" s="40" t="s">
        <v>559</v>
      </c>
      <c r="AX1" s="40" t="s">
        <v>560</v>
      </c>
      <c r="AY1" s="40" t="s">
        <v>561</v>
      </c>
      <c r="BD1" s="88" t="s">
        <v>515</v>
      </c>
      <c r="BE1" s="88" t="s">
        <v>516</v>
      </c>
      <c r="BF1" s="88" t="s">
        <v>517</v>
      </c>
      <c r="BG1" s="1"/>
      <c r="BH1" s="1"/>
      <c r="BI1" s="88" t="s">
        <v>518</v>
      </c>
      <c r="BJ1" s="1"/>
      <c r="BK1" s="1"/>
      <c r="BL1" s="128" t="s">
        <v>624</v>
      </c>
      <c r="BM1" s="128" t="s">
        <v>625</v>
      </c>
      <c r="BN1" s="40" t="s">
        <v>899</v>
      </c>
    </row>
    <row r="2" spans="1:66" ht="15" thickBot="1">
      <c r="A2" s="41"/>
      <c r="B2" s="42" t="s">
        <v>245</v>
      </c>
      <c r="C2" s="38" t="s">
        <v>246</v>
      </c>
      <c r="D2" s="38" t="s">
        <v>811</v>
      </c>
      <c r="E2" s="43" t="s">
        <v>890</v>
      </c>
      <c r="F2" s="43" t="s">
        <v>812</v>
      </c>
      <c r="G2" s="43" t="s">
        <v>149</v>
      </c>
      <c r="H2" s="43" t="s">
        <v>615</v>
      </c>
      <c r="I2" s="43" t="s">
        <v>44</v>
      </c>
      <c r="J2" s="43" t="s">
        <v>46</v>
      </c>
      <c r="K2" s="242" t="s">
        <v>913</v>
      </c>
      <c r="L2" s="242" t="s">
        <v>915</v>
      </c>
      <c r="M2" s="242" t="s">
        <v>916</v>
      </c>
      <c r="N2" s="43" t="s">
        <v>71</v>
      </c>
      <c r="O2" s="43" t="b">
        <f>AND(FC_zajemce&lt;&gt;"",OR(zajemce_subjektivita="Fyzická osoba podnikatel",zajemce_subjektivita="Právnická osoba",))</f>
        <v>0</v>
      </c>
      <c r="P2" s="43" t="s">
        <v>96</v>
      </c>
      <c r="Q2" s="43">
        <v>1</v>
      </c>
      <c r="R2" s="43" t="s">
        <v>103</v>
      </c>
      <c r="S2" s="43" t="s">
        <v>108</v>
      </c>
      <c r="T2" s="43">
        <v>1</v>
      </c>
      <c r="U2" s="44" t="s">
        <v>12</v>
      </c>
      <c r="V2" s="41"/>
      <c r="W2" s="42" t="s">
        <v>117</v>
      </c>
      <c r="X2" s="45" t="s">
        <v>118</v>
      </c>
      <c r="Y2" s="43" t="s">
        <v>108</v>
      </c>
      <c r="Z2" s="44" t="s">
        <v>130</v>
      </c>
      <c r="AA2" s="41"/>
      <c r="AB2" s="205">
        <v>0.05</v>
      </c>
      <c r="AC2" s="47" t="b">
        <f>OR('Nové Fakturační Skupiny'!D2="",'Nové Fakturační Skupiny'!E2="",'Nové Fakturační Skupiny'!F2="",'Nové Fakturační Skupiny'!H2="",'Nové Fakturační Skupiny'!I2="",'Nové Fakturační Skupiny'!J2="",'Nové Fakturační Skupiny'!O2="",TypVyuctSluzeb_1="E")</f>
        <v>1</v>
      </c>
      <c r="AD2" s="47" t="b">
        <f>OR('Nové Fakturační Skupiny'!D2="",'Nové Fakturační Skupiny'!E2="",'Nové Fakturační Skupiny'!F2="",'Nové Fakturační Skupiny'!H2="",'Nové Fakturační Skupiny'!I2="",'Nové Fakturační Skupiny'!J2="",'Nové Fakturační Skupiny'!O2="")</f>
        <v>1</v>
      </c>
      <c r="AE2" s="47" t="b">
        <f>OR('Nové Fakturační Skupiny'!D2="",'Nové Fakturační Skupiny'!E2="",'Nové Fakturační Skupiny'!F2="",'Nové Fakturační Skupiny'!H2="",'Nové Fakturační Skupiny'!I2="",'Nové Fakturační Skupiny'!J2="",'Nové Fakturační Skupiny'!L2="",'Nové Fakturační Skupiny'!M2="",'Nové Fakturační Skupiny'!N2="",'Nové Fakturační Skupiny'!O2="")</f>
        <v>1</v>
      </c>
      <c r="AF2" s="47" t="b">
        <f>OR(AND(TypVyuctSluzeb_1="E",BA_PVH_1="T"),AND(IFERROR(SEARCH("ANO",ZasilatEmail_1),"") = 1,TypVyuctSluzeb_1 = "P"),AND(IFERROR(SEARCH("ANO",ZasilatEmail_1),"") = 1,TypVyuctSluzeb_1 = "E",Email_1 = ""))</f>
        <v>0</v>
      </c>
      <c r="AG2" s="47" t="str">
        <f>IF(IF(ZpusobUhrady_1="PP",IF(AC2=FALSE,"OK","!"),IF(ZpusobUhrady_1="BÚ",IF(AD2=FALSE,"OK","!"),IF(ZpusobUhrady_1="I",IF(AE2=FALSE,"OK","!"))))="OK","OK","!")</f>
        <v>!</v>
      </c>
      <c r="AH2" s="43" t="str">
        <f>IF(AND(COUNTIF('Nové Fakturační Skupiny'!$B$2:$B$21,'Nové Fakturační Skupiny'!B2)=1,AF2=FALSE)=TRUE,AG2,"!")</f>
        <v>!</v>
      </c>
      <c r="AI2" s="48"/>
      <c r="AJ2" s="49" t="e">
        <f>VLOOKUP(HesloProBLok_1,AL2:AM12,2,0)</f>
        <v>#N/A</v>
      </c>
      <c r="AK2" s="43" t="str">
        <f>IF(ISERROR(AJ2)=TRUE,"OK","NOK")</f>
        <v>OK</v>
      </c>
      <c r="AL2" s="73" t="s">
        <v>151</v>
      </c>
      <c r="AM2" s="50" t="s">
        <v>138</v>
      </c>
      <c r="AN2" s="51" t="str">
        <f>IF(AK2="OK","","volte jinou kombinaci")</f>
        <v/>
      </c>
      <c r="AO2" s="52" t="str">
        <f>IF('Převáděné služby'!K2 = "N","vyberte FS (N)", "zadejte FS: (M)")</f>
        <v>zadejte FS: (M)</v>
      </c>
      <c r="AP2" s="52" t="str">
        <f>IF(AH2="OK",NazevFS_1,"_")</f>
        <v>_</v>
      </c>
      <c r="AQ2" s="176" t="s">
        <v>242</v>
      </c>
      <c r="AR2" s="176" t="s">
        <v>250</v>
      </c>
      <c r="AS2" t="s">
        <v>251</v>
      </c>
      <c r="AT2" s="1" t="s">
        <v>514</v>
      </c>
      <c r="AU2" s="1" t="b">
        <f>IF(CA_ucastnik&lt;&gt;"",TRUE,FALSE)</f>
        <v>0</v>
      </c>
      <c r="AV2" s="1"/>
      <c r="AW2" s="1"/>
      <c r="AX2" s="1"/>
      <c r="AY2" s="1"/>
      <c r="BD2" s="1" t="s">
        <v>514</v>
      </c>
      <c r="BE2" s="1" t="s">
        <v>514</v>
      </c>
      <c r="BF2" s="1" t="s">
        <v>514</v>
      </c>
      <c r="BG2" s="1"/>
      <c r="BH2" s="1"/>
      <c r="BI2" s="1" t="s">
        <v>514</v>
      </c>
      <c r="BJ2" s="1"/>
      <c r="BK2" s="1"/>
      <c r="BL2" s="38" t="s">
        <v>627</v>
      </c>
      <c r="BM2" s="38" t="s">
        <v>629</v>
      </c>
      <c r="BN2" s="38" t="s">
        <v>900</v>
      </c>
    </row>
    <row r="3" spans="1:66" ht="15" thickBot="1">
      <c r="A3" s="41"/>
      <c r="B3" s="42" t="s">
        <v>130</v>
      </c>
      <c r="C3" s="38" t="s">
        <v>246</v>
      </c>
      <c r="D3" s="38" t="s">
        <v>799</v>
      </c>
      <c r="E3" s="43" t="s">
        <v>890</v>
      </c>
      <c r="F3" s="43" t="s">
        <v>813</v>
      </c>
      <c r="G3" s="43" t="s">
        <v>174</v>
      </c>
      <c r="H3" s="43" t="s">
        <v>615</v>
      </c>
      <c r="I3" s="43" t="s">
        <v>45</v>
      </c>
      <c r="J3" s="43" t="s">
        <v>47</v>
      </c>
      <c r="K3" s="242" t="s">
        <v>914</v>
      </c>
      <c r="L3" s="242" t="s">
        <v>917</v>
      </c>
      <c r="M3" s="242" t="s">
        <v>918</v>
      </c>
      <c r="N3" s="43" t="s">
        <v>14</v>
      </c>
      <c r="O3" s="43"/>
      <c r="P3" s="43" t="s">
        <v>97</v>
      </c>
      <c r="Q3" s="43">
        <v>2</v>
      </c>
      <c r="R3" s="43" t="s">
        <v>104</v>
      </c>
      <c r="S3" s="43"/>
      <c r="T3" s="43">
        <v>2</v>
      </c>
      <c r="U3" s="44" t="s">
        <v>110</v>
      </c>
      <c r="V3" s="41"/>
      <c r="W3" s="42" t="s">
        <v>116</v>
      </c>
      <c r="X3" s="45" t="s">
        <v>119</v>
      </c>
      <c r="Y3" s="43"/>
      <c r="Z3" s="44" t="s">
        <v>791</v>
      </c>
      <c r="AA3" s="41"/>
      <c r="AB3" s="120">
        <v>0.1</v>
      </c>
      <c r="AC3" s="47" t="b">
        <f>OR('Nové Fakturační Skupiny'!D3="",'Nové Fakturační Skupiny'!E3="",'Nové Fakturační Skupiny'!F3="",'Nové Fakturační Skupiny'!H3="",'Nové Fakturační Skupiny'!I3="",'Nové Fakturační Skupiny'!J3="",'Nové Fakturační Skupiny'!O3="",TypVyuctSluzeb_2="E")</f>
        <v>1</v>
      </c>
      <c r="AD3" s="47" t="b">
        <f>OR('Nové Fakturační Skupiny'!D3="",'Nové Fakturační Skupiny'!E3="",'Nové Fakturační Skupiny'!F3="",'Nové Fakturační Skupiny'!H3="",'Nové Fakturační Skupiny'!I3="",'Nové Fakturační Skupiny'!J3="",'Nové Fakturační Skupiny'!O3="")</f>
        <v>1</v>
      </c>
      <c r="AE3" s="47" t="b">
        <f>OR('Nové Fakturační Skupiny'!D3="",'Nové Fakturační Skupiny'!E3="",'Nové Fakturační Skupiny'!F3="",'Nové Fakturační Skupiny'!H3="",'Nové Fakturační Skupiny'!I3="",'Nové Fakturační Skupiny'!J3="",'Nové Fakturační Skupiny'!L3="",'Nové Fakturační Skupiny'!M3="",'Nové Fakturační Skupiny'!N3="",'Nové Fakturační Skupiny'!O3="")</f>
        <v>1</v>
      </c>
      <c r="AF3" s="47" t="b">
        <f>OR(AND(TypVyuctSluzeb_2="E",BA_PVH_2="T"),AND(IFERROR(SEARCH("ANO",ZasilatEmail_2),"") = 1,TypVyuctSluzeb_2 = "P"),AND(IFERROR(SEARCH("ANO",ZasilatEmail_2),"") = 1,TypVyuctSluzeb_2 = "E",Email_2 = ""))</f>
        <v>0</v>
      </c>
      <c r="AG3" s="46" t="str">
        <f>IF(IF(ZpusobUhrady_2="PP",IF(AC3=FALSE,"OK","!"),IF(ZpusobUhrady_2="BÚ",IF(AD3=FALSE,"OK","!"),IF(ZpusobUhrady_2="I",IF(AE3=FALSE,"OK","!"))))="OK","OK","!")</f>
        <v>!</v>
      </c>
      <c r="AH3" s="43" t="str">
        <f>IF(AND(COUNTIF('Nové Fakturační Skupiny'!$B$2:$B$21,'Nové Fakturační Skupiny'!B3)=1,AF3=FALSE)=TRUE,AG3,"!")</f>
        <v>!</v>
      </c>
      <c r="AI3" s="42"/>
      <c r="AJ3" s="38" t="e">
        <f>VLOOKUP(HesloProBLok_2,AL2:AM12,2,0)</f>
        <v>#N/A</v>
      </c>
      <c r="AK3" s="43" t="str">
        <f t="shared" ref="AK3:AK21" si="0">IF(ISERROR(AJ3)=TRUE,"OK","NOK")</f>
        <v>OK</v>
      </c>
      <c r="AL3" s="74" t="s">
        <v>152</v>
      </c>
      <c r="AM3" s="43" t="s">
        <v>138</v>
      </c>
      <c r="AN3" s="53" t="str">
        <f t="shared" ref="AN3:AN21" si="1">IF(AK3="OK","","volte jinou kombinaci")</f>
        <v/>
      </c>
      <c r="AO3" s="52" t="str">
        <f>IF('Převáděné služby'!K3 = "N","vyberte FS (N)", "zadejte FS: (M)")</f>
        <v>zadejte FS: (M)</v>
      </c>
      <c r="AP3" s="52" t="str">
        <f>IF(AH3="OK",NazevFS_2,"_")</f>
        <v>_</v>
      </c>
      <c r="AQ3" s="176" t="s">
        <v>246</v>
      </c>
      <c r="AR3" s="176" t="s">
        <v>711</v>
      </c>
      <c r="AS3" t="s">
        <v>255</v>
      </c>
      <c r="AT3" s="1" t="s">
        <v>541</v>
      </c>
      <c r="AU3" s="1" t="b">
        <f>IF(Registr_AnoNe&lt;&gt;"",TRUE,FALSE)</f>
        <v>1</v>
      </c>
      <c r="AV3" s="1" t="b">
        <f>IF(Registr_AnoNe&lt;&gt;"",TRUE,FALSE)</f>
        <v>1</v>
      </c>
      <c r="AW3" s="1" t="b">
        <f>IF(Registr_AnoNe&lt;&gt;"",TRUE,FALSE)</f>
        <v>1</v>
      </c>
      <c r="AX3" s="1"/>
      <c r="AY3" s="1"/>
      <c r="BD3" s="1" t="s">
        <v>527</v>
      </c>
      <c r="BE3" s="1" t="s">
        <v>527</v>
      </c>
      <c r="BF3" s="1" t="s">
        <v>527</v>
      </c>
      <c r="BG3" s="1"/>
      <c r="BH3" s="1"/>
      <c r="BI3" s="1" t="s">
        <v>527</v>
      </c>
      <c r="BJ3" s="1"/>
      <c r="BK3" s="1"/>
      <c r="BL3" s="38" t="s">
        <v>628</v>
      </c>
      <c r="BM3" s="38" t="s">
        <v>630</v>
      </c>
      <c r="BN3" s="38" t="s">
        <v>901</v>
      </c>
    </row>
    <row r="4" spans="1:66" ht="15" thickBot="1">
      <c r="A4" s="41"/>
      <c r="B4" s="42"/>
      <c r="C4" s="38" t="s">
        <v>246</v>
      </c>
      <c r="D4" s="38" t="s">
        <v>814</v>
      </c>
      <c r="E4" s="43" t="s">
        <v>890</v>
      </c>
      <c r="F4" s="43" t="s">
        <v>815</v>
      </c>
      <c r="G4" s="43" t="s">
        <v>175</v>
      </c>
      <c r="H4" s="43" t="s">
        <v>615</v>
      </c>
      <c r="I4" s="43"/>
      <c r="J4" s="43" t="s">
        <v>48</v>
      </c>
      <c r="K4" s="242" t="s">
        <v>72</v>
      </c>
      <c r="L4" s="242" t="s">
        <v>80</v>
      </c>
      <c r="M4" s="242" t="s">
        <v>88</v>
      </c>
      <c r="O4" s="43"/>
      <c r="P4" s="43" t="s">
        <v>98</v>
      </c>
      <c r="Q4" s="43">
        <v>3</v>
      </c>
      <c r="R4" s="43" t="s">
        <v>105</v>
      </c>
      <c r="S4" s="43"/>
      <c r="T4" s="43">
        <v>3</v>
      </c>
      <c r="U4" s="44" t="s">
        <v>14</v>
      </c>
      <c r="V4" s="41"/>
      <c r="W4" s="42"/>
      <c r="X4" s="45" t="s">
        <v>120</v>
      </c>
      <c r="Z4" s="44" t="s">
        <v>792</v>
      </c>
      <c r="AA4" s="41"/>
      <c r="AB4" s="205">
        <v>0.15</v>
      </c>
      <c r="AC4" s="47" t="b">
        <f>OR('Nové Fakturační Skupiny'!D4="",'Nové Fakturační Skupiny'!E4="",'Nové Fakturační Skupiny'!F4="",'Nové Fakturační Skupiny'!H4="",'Nové Fakturační Skupiny'!I4="",'Nové Fakturační Skupiny'!J4="",'Nové Fakturační Skupiny'!O4="",TypVyuctSluzeb_3="E")</f>
        <v>1</v>
      </c>
      <c r="AD4" s="47" t="b">
        <f>OR('Nové Fakturační Skupiny'!D4="",'Nové Fakturační Skupiny'!E4="",'Nové Fakturační Skupiny'!F4="",'Nové Fakturační Skupiny'!H4="",'Nové Fakturační Skupiny'!I4="",'Nové Fakturační Skupiny'!J4="",'Nové Fakturační Skupiny'!O4="")</f>
        <v>1</v>
      </c>
      <c r="AE4" s="47" t="b">
        <f>OR('Nové Fakturační Skupiny'!D4="",'Nové Fakturační Skupiny'!E4="",'Nové Fakturační Skupiny'!F4="",'Nové Fakturační Skupiny'!H4="",'Nové Fakturační Skupiny'!I4="",'Nové Fakturační Skupiny'!J4="",'Nové Fakturační Skupiny'!L4="",'Nové Fakturační Skupiny'!M4="",'Nové Fakturační Skupiny'!N4="",'Nové Fakturační Skupiny'!O4="")</f>
        <v>1</v>
      </c>
      <c r="AF4" s="47" t="b">
        <f>OR(AND(TypVyuctSluzeb_3="E",BA_PVH_3="T"),AND(IFERROR(SEARCH("ANO",ZasilatEmail_3),"") = 1,TypVyuctSluzeb_3 = "P"),AND(IFERROR(SEARCH("ANO",ZasilatEmail_3),"") = 1,TypVyuctSluzeb_3 = "E",Email_3 = ""))</f>
        <v>0</v>
      </c>
      <c r="AG4" s="46" t="str">
        <f>IF(IF(ZpusobUhrady_3="PP",IF(AC4=FALSE,"OK","!"),IF(ZpusobUhrady_3="BÚ",IF(AD4=FALSE,"OK","!"),IF(ZpusobUhrady_3="I",IF(AE4=FALSE,"OK","!"))))="OK","OK","!")</f>
        <v>!</v>
      </c>
      <c r="AH4" s="43" t="str">
        <f>IF(AND(COUNTIF('Nové Fakturační Skupiny'!$B$2:$B$21,'Nové Fakturační Skupiny'!B4)=1,AF4=FALSE)=TRUE,AG4,"!")</f>
        <v>!</v>
      </c>
      <c r="AI4" s="42"/>
      <c r="AJ4" s="38" t="e">
        <f>VLOOKUP(HesloProBLok_3,AL2:AM12,2,0)</f>
        <v>#N/A</v>
      </c>
      <c r="AK4" s="43" t="str">
        <f t="shared" si="0"/>
        <v>OK</v>
      </c>
      <c r="AL4" s="74" t="s">
        <v>153</v>
      </c>
      <c r="AM4" s="43" t="s">
        <v>138</v>
      </c>
      <c r="AN4" s="53" t="str">
        <f t="shared" si="1"/>
        <v/>
      </c>
      <c r="AO4" s="52" t="str">
        <f>IF('Převáděné služby'!K4 = "N","vyberte FS (N)", "zadejte FS: (M)")</f>
        <v>zadejte FS: (M)</v>
      </c>
      <c r="AP4" s="52" t="str">
        <f>IF(AH4="OK",NazevFS_3,"_")</f>
        <v>_</v>
      </c>
      <c r="AQ4" s="176" t="s">
        <v>247</v>
      </c>
      <c r="AS4" t="s">
        <v>256</v>
      </c>
      <c r="AT4" s="1" t="s">
        <v>527</v>
      </c>
      <c r="AU4" s="1" t="b">
        <f>IF(ucastnik_autorizace&lt;&gt;"",TRUE,FALSE)</f>
        <v>1</v>
      </c>
      <c r="AW4" s="1"/>
      <c r="AX4" s="1" t="b">
        <f>IF(ucastnik_autorizace&lt;&gt;"",TRUE,FALSE)</f>
        <v>1</v>
      </c>
      <c r="AY4" s="1" t="b">
        <f>IF(ucastnik_autorizace&lt;&gt;"",TRUE,FALSE)</f>
        <v>1</v>
      </c>
      <c r="BD4" s="1" t="s">
        <v>524</v>
      </c>
      <c r="BE4" s="1" t="s">
        <v>524</v>
      </c>
      <c r="BF4" s="1" t="s">
        <v>524</v>
      </c>
      <c r="BG4" s="1"/>
      <c r="BH4" s="1"/>
      <c r="BI4" s="1" t="s">
        <v>524</v>
      </c>
      <c r="BJ4" s="1"/>
      <c r="BK4" s="1"/>
      <c r="BL4" s="38" t="s">
        <v>631</v>
      </c>
      <c r="BM4" s="38" t="s">
        <v>632</v>
      </c>
    </row>
    <row r="5" spans="1:66" ht="15" thickBot="1">
      <c r="A5" s="41"/>
      <c r="B5" s="42"/>
      <c r="C5" s="38" t="s">
        <v>246</v>
      </c>
      <c r="D5" s="38" t="s">
        <v>12</v>
      </c>
      <c r="E5" s="43" t="s">
        <v>890</v>
      </c>
      <c r="F5" s="43" t="s">
        <v>816</v>
      </c>
      <c r="G5" s="43" t="s">
        <v>176</v>
      </c>
      <c r="H5" s="43" t="s">
        <v>615</v>
      </c>
      <c r="I5" s="43"/>
      <c r="J5" s="43" t="s">
        <v>49</v>
      </c>
      <c r="K5" s="242" t="s">
        <v>73</v>
      </c>
      <c r="L5" s="242" t="s">
        <v>87</v>
      </c>
      <c r="M5" s="242" t="s">
        <v>89</v>
      </c>
      <c r="N5" s="43"/>
      <c r="O5" s="43"/>
      <c r="P5" s="43" t="s">
        <v>99</v>
      </c>
      <c r="Q5" s="43"/>
      <c r="R5" s="43" t="s">
        <v>106</v>
      </c>
      <c r="S5" s="43"/>
      <c r="T5" s="43">
        <v>4</v>
      </c>
      <c r="U5" s="44"/>
      <c r="V5" s="41"/>
      <c r="X5" s="45" t="s">
        <v>121</v>
      </c>
      <c r="Z5" s="53"/>
      <c r="AA5" s="41"/>
      <c r="AB5" s="120">
        <v>0.2</v>
      </c>
      <c r="AC5" s="47" t="b">
        <f>OR('Nové Fakturační Skupiny'!D5="",'Nové Fakturační Skupiny'!E5="",'Nové Fakturační Skupiny'!F5="",'Nové Fakturační Skupiny'!H5="",'Nové Fakturační Skupiny'!I5="",'Nové Fakturační Skupiny'!J5="",'Nové Fakturační Skupiny'!O5="",TypVyuctSluzeb_4="E")</f>
        <v>1</v>
      </c>
      <c r="AD5" s="47" t="b">
        <f>OR('Nové Fakturační Skupiny'!D5="",'Nové Fakturační Skupiny'!E5="",'Nové Fakturační Skupiny'!F5="",'Nové Fakturační Skupiny'!H5="",'Nové Fakturační Skupiny'!I5="",'Nové Fakturační Skupiny'!J5="",'Nové Fakturační Skupiny'!O5="")</f>
        <v>1</v>
      </c>
      <c r="AE5" s="47" t="b">
        <f>OR('Nové Fakturační Skupiny'!D5="",'Nové Fakturační Skupiny'!E5="",'Nové Fakturační Skupiny'!F5="",'Nové Fakturační Skupiny'!H5="",'Nové Fakturační Skupiny'!I5="",'Nové Fakturační Skupiny'!J5="",'Nové Fakturační Skupiny'!L5="",'Nové Fakturační Skupiny'!M5="",'Nové Fakturační Skupiny'!N5="",'Nové Fakturační Skupiny'!O5="")</f>
        <v>1</v>
      </c>
      <c r="AF5" s="47" t="b">
        <f>OR(AND(TypVyuctSluzeb_4="E",BA_PVH_4="T"),AND(IFERROR(SEARCH("ANO",ZasilatEmail_4),"") = 1,TypVyuctSluzeb_4 = "P"),AND(IFERROR(SEARCH("ANO",ZasilatEmail_4),"") = 1,TypVyuctSluzeb_4 = "E",Email_4 = ""))</f>
        <v>0</v>
      </c>
      <c r="AG5" s="46" t="str">
        <f>IF(IF(ZpusobUhrady_4="PP",IF(AC5=FALSE,"OK","!"),IF(ZpusobUhrady_4="BÚ",IF(AD5=FALSE,"OK","!"),IF(ZpusobUhrady_4="I",IF(AE5=FALSE,"OK","!"))))="OK","OK","!")</f>
        <v>!</v>
      </c>
      <c r="AH5" s="43" t="str">
        <f>IF(AND(COUNTIF('Nové Fakturační Skupiny'!$B$2:$B$21,'Nové Fakturační Skupiny'!B5)=1,AF5=FALSE)=TRUE,AG5,"!")</f>
        <v>!</v>
      </c>
      <c r="AI5" s="42"/>
      <c r="AJ5" s="38" t="e">
        <f>VLOOKUP(HesloProBLok_4,AL2:AM12,2,0)</f>
        <v>#N/A</v>
      </c>
      <c r="AK5" s="43" t="str">
        <f t="shared" si="0"/>
        <v>OK</v>
      </c>
      <c r="AL5" s="74" t="s">
        <v>154</v>
      </c>
      <c r="AM5" s="43" t="s">
        <v>138</v>
      </c>
      <c r="AN5" s="53" t="str">
        <f t="shared" si="1"/>
        <v/>
      </c>
      <c r="AO5" s="52" t="str">
        <f>IF('Převáděné služby'!K5 = "N","vyberte FS (N)", "zadejte FS: (M)")</f>
        <v>zadejte FS: (M)</v>
      </c>
      <c r="AP5" s="52" t="str">
        <f>IF(AH5="OK",NazevFS_4,"_")</f>
        <v>_</v>
      </c>
      <c r="AQ5" s="176"/>
      <c r="AS5" t="s">
        <v>257</v>
      </c>
      <c r="AT5" s="1" t="s">
        <v>522</v>
      </c>
      <c r="AU5" s="1" t="b">
        <f>IF(ucastnik_doklad1&lt;&gt;"",TRUE,FALSE)</f>
        <v>0</v>
      </c>
      <c r="AW5" s="1"/>
      <c r="AX5" s="1"/>
      <c r="BD5" s="1" t="s">
        <v>519</v>
      </c>
      <c r="BE5" s="1" t="s">
        <v>519</v>
      </c>
      <c r="BF5" s="1" t="s">
        <v>525</v>
      </c>
      <c r="BG5" s="1"/>
      <c r="BH5" s="1"/>
      <c r="BI5" s="1" t="s">
        <v>525</v>
      </c>
      <c r="BJ5" s="1"/>
      <c r="BK5" s="1"/>
      <c r="BL5" s="38" t="s">
        <v>630</v>
      </c>
      <c r="BM5" s="38" t="s">
        <v>633</v>
      </c>
    </row>
    <row r="6" spans="1:66" ht="15" thickBot="1">
      <c r="A6" s="41"/>
      <c r="B6" s="42"/>
      <c r="C6" s="38" t="s">
        <v>246</v>
      </c>
      <c r="D6" s="38" t="s">
        <v>116</v>
      </c>
      <c r="E6" s="43" t="s">
        <v>890</v>
      </c>
      <c r="F6" s="43" t="s">
        <v>817</v>
      </c>
      <c r="G6" s="43" t="s">
        <v>42</v>
      </c>
      <c r="H6" s="43" t="s">
        <v>615</v>
      </c>
      <c r="I6" s="43"/>
      <c r="J6" s="43" t="s">
        <v>50</v>
      </c>
      <c r="K6" s="242" t="s">
        <v>74</v>
      </c>
      <c r="L6" s="242" t="s">
        <v>81</v>
      </c>
      <c r="M6" s="242" t="s">
        <v>94</v>
      </c>
      <c r="N6" s="43"/>
      <c r="O6" s="43"/>
      <c r="P6" s="43" t="s">
        <v>100</v>
      </c>
      <c r="Q6" s="43"/>
      <c r="R6" s="43" t="s">
        <v>107</v>
      </c>
      <c r="S6" s="43"/>
      <c r="T6" s="43"/>
      <c r="U6" s="44"/>
      <c r="V6" s="41"/>
      <c r="W6" s="42"/>
      <c r="X6" s="124" t="s">
        <v>122</v>
      </c>
      <c r="Z6" s="53"/>
      <c r="AA6" s="41"/>
      <c r="AB6" s="205">
        <v>0.25</v>
      </c>
      <c r="AC6" s="47" t="b">
        <f>OR('Nové Fakturační Skupiny'!D6="",'Nové Fakturační Skupiny'!E6="",'Nové Fakturační Skupiny'!F6="",'Nové Fakturační Skupiny'!H6="",'Nové Fakturační Skupiny'!I6="",'Nové Fakturační Skupiny'!J6="",'Nové Fakturační Skupiny'!O6="",TypVyuctSluzeb_5="E")</f>
        <v>1</v>
      </c>
      <c r="AD6" s="47" t="b">
        <f>OR('Nové Fakturační Skupiny'!D6="",'Nové Fakturační Skupiny'!E6="",'Nové Fakturační Skupiny'!F6="",'Nové Fakturační Skupiny'!H6="",'Nové Fakturační Skupiny'!I6="",'Nové Fakturační Skupiny'!J6="",'Nové Fakturační Skupiny'!O6="")</f>
        <v>1</v>
      </c>
      <c r="AE6" s="47" t="b">
        <f>OR('Nové Fakturační Skupiny'!D6="",'Nové Fakturační Skupiny'!E6="",'Nové Fakturační Skupiny'!F6="",'Nové Fakturační Skupiny'!H6="",'Nové Fakturační Skupiny'!I6="",'Nové Fakturační Skupiny'!J6="",'Nové Fakturační Skupiny'!L6="",'Nové Fakturační Skupiny'!M6="",'Nové Fakturační Skupiny'!N6="",'Nové Fakturační Skupiny'!O6="")</f>
        <v>1</v>
      </c>
      <c r="AF6" s="47" t="b">
        <f>OR(AND(TypVyuctSluzeb_5="E",BA_PVH_5="T"),AND(IFERROR(SEARCH("ANO",ZasilatEmail_5),"") = 1,TypVyuctSluzeb_5 = "P"),AND(IFERROR(SEARCH("ANO",ZasilatEmail_5),"") = 1,TypVyuctSluzeb_5 = "E",Email_5 = ""))</f>
        <v>0</v>
      </c>
      <c r="AG6" s="46" t="str">
        <f>IF(IF(ZpusobUhrady_5="PP",IF(AC6=FALSE,"OK","!"),IF(ZpusobUhrady_5="BÚ",IF(AD6=FALSE,"OK","!"),IF(ZpusobUhrady_5="I",IF(AE6=FALSE,"OK","!"))))="OK","OK","!")</f>
        <v>!</v>
      </c>
      <c r="AH6" s="43" t="str">
        <f>IF(AND(COUNTIF('Nové Fakturační Skupiny'!$B$2:$B$21,'Nové Fakturační Skupiny'!B6)=1,AF6=FALSE)=TRUE,AG6,"!")</f>
        <v>!</v>
      </c>
      <c r="AI6" s="42"/>
      <c r="AJ6" s="38" t="e">
        <f>VLOOKUP(HesloProBLok_5,AL2:AM12,2,0)</f>
        <v>#N/A</v>
      </c>
      <c r="AK6" s="43" t="str">
        <f t="shared" si="0"/>
        <v>OK</v>
      </c>
      <c r="AL6" s="74" t="s">
        <v>155</v>
      </c>
      <c r="AM6" s="43" t="s">
        <v>138</v>
      </c>
      <c r="AN6" s="53" t="str">
        <f t="shared" si="1"/>
        <v/>
      </c>
      <c r="AO6" s="52" t="str">
        <f>IF('Převáděné služby'!K6 = "N","vyberte FS (N)", "zadejte FS: (M)")</f>
        <v>zadejte FS: (M)</v>
      </c>
      <c r="AP6" s="52" t="str">
        <f>IF(AH6="OK",NazevFS_5,"_")</f>
        <v>_</v>
      </c>
      <c r="AS6" t="s">
        <v>258</v>
      </c>
      <c r="AT6" s="1" t="s">
        <v>525</v>
      </c>
      <c r="AU6" s="1" t="b">
        <f>IF(ucastnik_firma&lt;&gt;"",TRUE,FALSE)</f>
        <v>0</v>
      </c>
      <c r="AW6" s="1"/>
      <c r="AX6" s="1"/>
      <c r="AY6" s="1" t="b">
        <f>IF(ucastnik_firma&lt;&gt;"",TRUE,FALSE)</f>
        <v>0</v>
      </c>
      <c r="BD6" s="1" t="s">
        <v>520</v>
      </c>
      <c r="BE6" s="1" t="s">
        <v>520</v>
      </c>
      <c r="BF6" s="1" t="s">
        <v>526</v>
      </c>
      <c r="BG6" s="1"/>
      <c r="BH6" s="1"/>
      <c r="BI6" s="1" t="s">
        <v>526</v>
      </c>
      <c r="BJ6" s="1"/>
      <c r="BK6" s="1"/>
      <c r="BL6" s="38" t="s">
        <v>629</v>
      </c>
      <c r="BM6" s="38" t="s">
        <v>631</v>
      </c>
    </row>
    <row r="7" spans="1:66" ht="15" thickBot="1">
      <c r="A7" s="41"/>
      <c r="B7" s="42"/>
      <c r="C7" s="38" t="s">
        <v>246</v>
      </c>
      <c r="D7" s="38" t="s">
        <v>713</v>
      </c>
      <c r="E7" s="43" t="s">
        <v>890</v>
      </c>
      <c r="F7" s="43" t="s">
        <v>818</v>
      </c>
      <c r="G7" s="43" t="s">
        <v>181</v>
      </c>
      <c r="H7" s="43" t="s">
        <v>615</v>
      </c>
      <c r="I7" s="43"/>
      <c r="J7" s="43" t="s">
        <v>51</v>
      </c>
      <c r="K7" s="242" t="s">
        <v>75</v>
      </c>
      <c r="L7" s="242" t="s">
        <v>82</v>
      </c>
      <c r="M7" s="242" t="s">
        <v>90</v>
      </c>
      <c r="N7" s="43"/>
      <c r="O7" s="43"/>
      <c r="P7" s="43" t="s">
        <v>101</v>
      </c>
      <c r="Q7" s="43"/>
      <c r="R7" s="43" t="s">
        <v>142</v>
      </c>
      <c r="S7" s="43"/>
      <c r="T7" s="43"/>
      <c r="U7" s="44"/>
      <c r="V7" s="41"/>
      <c r="W7" s="42"/>
      <c r="X7" s="45" t="s">
        <v>123</v>
      </c>
      <c r="Z7" s="53"/>
      <c r="AA7" s="41"/>
      <c r="AB7" s="120">
        <v>0.3</v>
      </c>
      <c r="AC7" s="47" t="b">
        <f>OR('Nové Fakturační Skupiny'!D7="",'Nové Fakturační Skupiny'!E7="",'Nové Fakturační Skupiny'!F7="",'Nové Fakturační Skupiny'!H7="",'Nové Fakturační Skupiny'!I7="",'Nové Fakturační Skupiny'!J7="",'Nové Fakturační Skupiny'!O7="",TypVyuctSluzeb_6="E")</f>
        <v>1</v>
      </c>
      <c r="AD7" s="47" t="b">
        <f>OR('Nové Fakturační Skupiny'!D7="",'Nové Fakturační Skupiny'!E7="",'Nové Fakturační Skupiny'!F7="",'Nové Fakturační Skupiny'!H7="",'Nové Fakturační Skupiny'!I7="",'Nové Fakturační Skupiny'!J7="",'Nové Fakturační Skupiny'!O7="")</f>
        <v>1</v>
      </c>
      <c r="AE7" s="47" t="b">
        <f>OR('Nové Fakturační Skupiny'!D7="",'Nové Fakturační Skupiny'!E7="",'Nové Fakturační Skupiny'!F7="",'Nové Fakturační Skupiny'!H7="",'Nové Fakturační Skupiny'!I7="",'Nové Fakturační Skupiny'!J7="",'Nové Fakturační Skupiny'!L7="",'Nové Fakturační Skupiny'!M7="",'Nové Fakturační Skupiny'!N7="",'Nové Fakturační Skupiny'!O7="")</f>
        <v>1</v>
      </c>
      <c r="AF7" s="47" t="b">
        <f>OR(AND(TypVyuctSluzeb_6="E",BA_PVH_6="T"),AND(IFERROR(SEARCH("ANO",ZasilatEmail_6),"") = 1,TypVyuctSluzeb_6 = "P"),AND(IFERROR(SEARCH("ANO",ZasilatEmail_6),"") = 1,TypVyuctSluzeb_6 = "E",Email_6 = ""))</f>
        <v>0</v>
      </c>
      <c r="AG7" s="46" t="str">
        <f>IF(IF(ZpusobUhrady_6="PP",IF(AC7=FALSE,"OK","!"),IF(ZpusobUhrady_6="BÚ",IF(AD7=FALSE,"OK","!"),IF(ZpusobUhrady_6="I",IF(AE7=FALSE,"OK","!"))))="OK","OK","!")</f>
        <v>!</v>
      </c>
      <c r="AH7" s="43" t="str">
        <f>IF(AND(COUNTIF('Nové Fakturační Skupiny'!$B$2:$B$21,'Nové Fakturační Skupiny'!B7)=1,AF7=FALSE)=TRUE,AG7,"!")</f>
        <v>!</v>
      </c>
      <c r="AI7" s="42"/>
      <c r="AJ7" s="38" t="e">
        <f>VLOOKUP(HesloProBLok_6,AL2:AM12,2,0)</f>
        <v>#N/A</v>
      </c>
      <c r="AK7" s="43" t="str">
        <f t="shared" si="0"/>
        <v>OK</v>
      </c>
      <c r="AL7" s="74" t="s">
        <v>156</v>
      </c>
      <c r="AM7" s="43" t="s">
        <v>138</v>
      </c>
      <c r="AN7" s="53" t="str">
        <f t="shared" si="1"/>
        <v/>
      </c>
      <c r="AO7" s="52" t="str">
        <f>IF('Převáděné služby'!K7 = "N","vyberte FS (N)", "zadejte FS: (M)")</f>
        <v>zadejte FS: (M)</v>
      </c>
      <c r="AP7" s="52" t="str">
        <f>IF(AH7="OK",NazevFS_6,"_")</f>
        <v>_</v>
      </c>
      <c r="AS7" t="s">
        <v>448</v>
      </c>
      <c r="AT7" s="1" t="s">
        <v>526</v>
      </c>
      <c r="AU7" s="1" t="b">
        <f>IF(ucastnik_IC&lt;&gt;"",TRUE,FALSE)</f>
        <v>0</v>
      </c>
      <c r="AW7" s="1"/>
      <c r="AX7" s="1"/>
      <c r="AY7" s="1" t="b">
        <f>IF(ucastnik_IC&lt;&gt;"",TRUE,FALSE)</f>
        <v>0</v>
      </c>
      <c r="BD7" s="1" t="s">
        <v>521</v>
      </c>
      <c r="BE7" s="1" t="s">
        <v>521</v>
      </c>
      <c r="BF7" s="1" t="s">
        <v>528</v>
      </c>
      <c r="BG7" s="1"/>
      <c r="BH7" s="1"/>
      <c r="BI7" s="1" t="s">
        <v>528</v>
      </c>
      <c r="BJ7" s="1"/>
      <c r="BK7" s="1"/>
      <c r="BM7" s="38" t="s">
        <v>634</v>
      </c>
    </row>
    <row r="8" spans="1:66" ht="15" thickBot="1">
      <c r="A8" s="41"/>
      <c r="B8" s="42"/>
      <c r="C8" s="38" t="s">
        <v>246</v>
      </c>
      <c r="D8" s="38" t="s">
        <v>14</v>
      </c>
      <c r="E8" s="43" t="s">
        <v>890</v>
      </c>
      <c r="F8" s="43" t="s">
        <v>819</v>
      </c>
      <c r="G8" s="43" t="s">
        <v>43</v>
      </c>
      <c r="H8" s="43" t="s">
        <v>615</v>
      </c>
      <c r="I8" s="43"/>
      <c r="J8" s="43" t="s">
        <v>52</v>
      </c>
      <c r="K8" s="242" t="s">
        <v>76</v>
      </c>
      <c r="L8" s="242" t="s">
        <v>85</v>
      </c>
      <c r="M8" s="242" t="s">
        <v>91</v>
      </c>
      <c r="N8" s="43"/>
      <c r="O8" s="43"/>
      <c r="P8" s="43" t="s">
        <v>102</v>
      </c>
      <c r="Q8" s="43"/>
      <c r="R8" s="43" t="s">
        <v>180</v>
      </c>
      <c r="S8" s="43"/>
      <c r="T8" s="43"/>
      <c r="U8" s="44"/>
      <c r="V8" s="41"/>
      <c r="W8" s="42"/>
      <c r="X8" s="123">
        <v>2070</v>
      </c>
      <c r="Z8" s="53"/>
      <c r="AA8" s="41"/>
      <c r="AB8" s="41"/>
      <c r="AC8" s="47" t="b">
        <f>OR('Nové Fakturační Skupiny'!D8="",'Nové Fakturační Skupiny'!E8="",'Nové Fakturační Skupiny'!F8="",'Nové Fakturační Skupiny'!H8="",'Nové Fakturační Skupiny'!I8="",'Nové Fakturační Skupiny'!J8="",'Nové Fakturační Skupiny'!O8="",TypVyuctSluzeb_7="E")</f>
        <v>1</v>
      </c>
      <c r="AD8" s="47" t="b">
        <f>OR('Nové Fakturační Skupiny'!D8="",'Nové Fakturační Skupiny'!E8="",'Nové Fakturační Skupiny'!F8="",'Nové Fakturační Skupiny'!H8="",'Nové Fakturační Skupiny'!I8="",'Nové Fakturační Skupiny'!J8="",'Nové Fakturační Skupiny'!O8="")</f>
        <v>1</v>
      </c>
      <c r="AE8" s="47" t="b">
        <f>OR('Nové Fakturační Skupiny'!D8="",'Nové Fakturační Skupiny'!E8="",'Nové Fakturační Skupiny'!F8="",'Nové Fakturační Skupiny'!H8="",'Nové Fakturační Skupiny'!I8="",'Nové Fakturační Skupiny'!J8="",'Nové Fakturační Skupiny'!L8="",'Nové Fakturační Skupiny'!M8="",'Nové Fakturační Skupiny'!N8="",'Nové Fakturační Skupiny'!O8="")</f>
        <v>1</v>
      </c>
      <c r="AF8" s="47" t="b">
        <f>OR(AND(TypVyuctSluzeb_7="E",BA_PVH_7="T"),AND(IFERROR(SEARCH("ANO",ZasilatEmail_7),"") = 1,TypVyuctSluzeb_7 = "P"),AND(IFERROR(SEARCH("ANO",ZasilatEmail_7),"") = 1,TypVyuctSluzeb_7 = "E",Email_7 = ""))</f>
        <v>0</v>
      </c>
      <c r="AG8" s="46" t="str">
        <f>IF(IF(ZpusobUhrady_7="PP",IF(AC8=FALSE,"OK","!"),IF(ZpusobUhrady_7="BÚ",IF(AD8=FALSE,"OK","!"),IF(ZpusobUhrady_7="I",IF(AE8=FALSE,"OK","!"))))="OK","OK","!")</f>
        <v>!</v>
      </c>
      <c r="AH8" s="43" t="str">
        <f>IF(AND(COUNTIF('Nové Fakturační Skupiny'!$B$2:$B$21,'Nové Fakturační Skupiny'!B8)=1,AF8=FALSE)=TRUE,AG8,"!")</f>
        <v>!</v>
      </c>
      <c r="AI8" s="42"/>
      <c r="AJ8" s="38" t="e">
        <f>VLOOKUP(HesloProBLok_7,AL2:AM12,2,0)</f>
        <v>#N/A</v>
      </c>
      <c r="AK8" s="43" t="str">
        <f t="shared" si="0"/>
        <v>OK</v>
      </c>
      <c r="AL8" s="74" t="s">
        <v>157</v>
      </c>
      <c r="AM8" s="43" t="s">
        <v>138</v>
      </c>
      <c r="AN8" s="53" t="str">
        <f t="shared" si="1"/>
        <v/>
      </c>
      <c r="AO8" s="52" t="str">
        <f>IF('Převáděné služby'!K8 = "N","vyberte FS (N)", "zadejte FS: (M)")</f>
        <v>zadejte FS: (M)</v>
      </c>
      <c r="AP8" s="52" t="str">
        <f>IF(AH8="OK",NazevFS_7,"_")</f>
        <v>_</v>
      </c>
      <c r="AS8" t="s">
        <v>259</v>
      </c>
      <c r="AT8" s="1" t="s">
        <v>519</v>
      </c>
      <c r="AU8" s="1" t="b">
        <f>IF(ucastnik_jmeno&lt;&gt;"",TRUE,FALSE)</f>
        <v>0</v>
      </c>
      <c r="AW8" s="1"/>
      <c r="AX8" s="1" t="b">
        <f>IF(ucastnik_jmeno&lt;&gt;"",TRUE,FALSE)</f>
        <v>0</v>
      </c>
      <c r="BD8" s="1" t="s">
        <v>522</v>
      </c>
      <c r="BE8" s="1" t="s">
        <v>522</v>
      </c>
      <c r="BF8" s="1" t="s">
        <v>529</v>
      </c>
      <c r="BG8" s="1"/>
      <c r="BH8" s="1"/>
      <c r="BI8" s="1" t="s">
        <v>529</v>
      </c>
      <c r="BJ8" s="1"/>
      <c r="BK8" s="1"/>
      <c r="BM8" s="38" t="s">
        <v>635</v>
      </c>
    </row>
    <row r="9" spans="1:66" ht="15" thickBot="1">
      <c r="A9" s="41"/>
      <c r="B9" s="42"/>
      <c r="C9" s="38" t="s">
        <v>246</v>
      </c>
      <c r="D9" s="38" t="s">
        <v>13</v>
      </c>
      <c r="E9" s="43" t="s">
        <v>890</v>
      </c>
      <c r="F9" s="43" t="s">
        <v>820</v>
      </c>
      <c r="G9" s="43" t="s">
        <v>182</v>
      </c>
      <c r="H9" s="43" t="s">
        <v>615</v>
      </c>
      <c r="I9" s="43"/>
      <c r="J9" s="43" t="s">
        <v>53</v>
      </c>
      <c r="K9" s="242" t="s">
        <v>77</v>
      </c>
      <c r="L9" s="242" t="s">
        <v>83</v>
      </c>
      <c r="M9" s="242" t="s">
        <v>95</v>
      </c>
      <c r="N9" s="43"/>
      <c r="O9" s="43"/>
      <c r="P9" s="43"/>
      <c r="Q9" s="43"/>
      <c r="R9" s="43"/>
      <c r="S9" s="43"/>
      <c r="T9" s="43"/>
      <c r="U9" s="44"/>
      <c r="V9" s="41"/>
      <c r="W9" s="42"/>
      <c r="X9" s="45">
        <v>2700</v>
      </c>
      <c r="Z9" s="53"/>
      <c r="AA9" s="41"/>
      <c r="AB9" s="41"/>
      <c r="AC9" s="47" t="b">
        <f>OR('Nové Fakturační Skupiny'!D9="",'Nové Fakturační Skupiny'!E9="",'Nové Fakturační Skupiny'!F9="",'Nové Fakturační Skupiny'!H9="",'Nové Fakturační Skupiny'!I9="",'Nové Fakturační Skupiny'!J9="",'Nové Fakturační Skupiny'!O9="",TypVyuctSluzeb_8="E")</f>
        <v>1</v>
      </c>
      <c r="AD9" s="47" t="b">
        <f>OR('Nové Fakturační Skupiny'!D9="",'Nové Fakturační Skupiny'!E9="",'Nové Fakturační Skupiny'!F9="",'Nové Fakturační Skupiny'!H9="",'Nové Fakturační Skupiny'!I9="",'Nové Fakturační Skupiny'!J9="",'Nové Fakturační Skupiny'!O9="")</f>
        <v>1</v>
      </c>
      <c r="AE9" s="47" t="b">
        <f>OR('Nové Fakturační Skupiny'!D9="",'Nové Fakturační Skupiny'!E9="",'Nové Fakturační Skupiny'!F9="",'Nové Fakturační Skupiny'!H9="",'Nové Fakturační Skupiny'!I9="",'Nové Fakturační Skupiny'!J9="",'Nové Fakturační Skupiny'!L9="",'Nové Fakturační Skupiny'!M9="",'Nové Fakturační Skupiny'!N9="",'Nové Fakturační Skupiny'!O9="")</f>
        <v>1</v>
      </c>
      <c r="AF9" s="47" t="b">
        <f>OR(AND(TypVyuctSluzeb_8="E",BA_PVH_8="T"),AND(IFERROR(SEARCH("ANO",ZasilatEmail_8),"") = 1,TypVyuctSluzeb_8 = "P"),AND(IFERROR(SEARCH("ANO",ZasilatEmail_8),"") = 1,TypVyuctSluzeb_8 = "E",Email_8 = ""))</f>
        <v>0</v>
      </c>
      <c r="AG9" s="46" t="str">
        <f>IF(IF(ZpusobUhrady_8="PP",IF(AC9=FALSE,"OK","!"),IF(ZpusobUhrady_8="BÚ",IF(AD9=FALSE,"OK","!"),IF(ZpusobUhrady_8="I",IF(AE9=FALSE,"OK","!"))))="OK","OK","!")</f>
        <v>!</v>
      </c>
      <c r="AH9" s="43" t="str">
        <f>IF(AND(COUNTIF('Nové Fakturační Skupiny'!$B$2:$B$21,'Nové Fakturační Skupiny'!B9)=1,AF9=FALSE)=TRUE,AG9,"!")</f>
        <v>!</v>
      </c>
      <c r="AI9" s="42"/>
      <c r="AJ9" s="38" t="e">
        <f>VLOOKUP(HesloProBLok_8,AL2:AM12,2,0)</f>
        <v>#N/A</v>
      </c>
      <c r="AK9" s="43" t="str">
        <f t="shared" si="0"/>
        <v>OK</v>
      </c>
      <c r="AL9" s="74" t="s">
        <v>158</v>
      </c>
      <c r="AM9" s="43" t="s">
        <v>138</v>
      </c>
      <c r="AN9" s="53" t="str">
        <f t="shared" si="1"/>
        <v/>
      </c>
      <c r="AO9" s="52" t="str">
        <f>IF('Převáděné služby'!K9 = "N","vyberte FS (N)", "zadejte FS: (M)")</f>
        <v>zadejte FS: (M)</v>
      </c>
      <c r="AP9" s="52" t="str">
        <f>IF(AH9="OK",NazevFS_8,"_")</f>
        <v>_</v>
      </c>
      <c r="AS9" t="s">
        <v>449</v>
      </c>
      <c r="AT9" s="1" t="s">
        <v>705</v>
      </c>
      <c r="AU9" s="1" t="b">
        <f>IF(ucastnik_prijmeni&lt;&gt;"",TRUE,FALSE)</f>
        <v>0</v>
      </c>
      <c r="AX9" s="1" t="b">
        <f>IF(ucastnik_prijmeni&lt;&gt;"",TRUE,FALSE)</f>
        <v>0</v>
      </c>
      <c r="BD9" s="1" t="s">
        <v>523</v>
      </c>
      <c r="BE9" s="1" t="s">
        <v>523</v>
      </c>
      <c r="BF9" s="1" t="s">
        <v>530</v>
      </c>
      <c r="BG9" s="1"/>
      <c r="BH9" s="1"/>
      <c r="BI9" s="1" t="s">
        <v>530</v>
      </c>
      <c r="BJ9" s="1"/>
      <c r="BK9" s="1"/>
      <c r="BM9" s="38" t="s">
        <v>636</v>
      </c>
    </row>
    <row r="10" spans="1:66" ht="15" thickBot="1">
      <c r="A10" s="41"/>
      <c r="B10" s="42"/>
      <c r="C10" s="38" t="s">
        <v>246</v>
      </c>
      <c r="D10" s="38" t="s">
        <v>71</v>
      </c>
      <c r="E10" s="43" t="s">
        <v>890</v>
      </c>
      <c r="F10" s="43" t="s">
        <v>821</v>
      </c>
      <c r="G10" s="43" t="s">
        <v>41</v>
      </c>
      <c r="H10" s="43" t="s">
        <v>615</v>
      </c>
      <c r="I10" s="43"/>
      <c r="J10" s="43" t="s">
        <v>54</v>
      </c>
      <c r="K10" s="242" t="s">
        <v>78</v>
      </c>
      <c r="L10" s="242" t="s">
        <v>84</v>
      </c>
      <c r="M10" s="242" t="s">
        <v>92</v>
      </c>
      <c r="N10" s="43"/>
      <c r="O10" s="43"/>
      <c r="P10" s="43"/>
      <c r="Q10" s="43"/>
      <c r="R10" s="43"/>
      <c r="S10" s="43"/>
      <c r="T10" s="43"/>
      <c r="U10" s="44"/>
      <c r="V10" s="41"/>
      <c r="W10" s="42"/>
      <c r="X10" s="45" t="s">
        <v>124</v>
      </c>
      <c r="Z10" s="53"/>
      <c r="AA10" s="41"/>
      <c r="AB10" s="41"/>
      <c r="AC10" s="47" t="b">
        <f>OR('Nové Fakturační Skupiny'!D10="",'Nové Fakturační Skupiny'!E10="",'Nové Fakturační Skupiny'!F10="",'Nové Fakturační Skupiny'!H10="",'Nové Fakturační Skupiny'!I10="",'Nové Fakturační Skupiny'!J10="",'Nové Fakturační Skupiny'!O10="",TypVyuctSluzeb_9="E")</f>
        <v>1</v>
      </c>
      <c r="AD10" s="47" t="b">
        <f>OR('Nové Fakturační Skupiny'!D10="",'Nové Fakturační Skupiny'!E10="",'Nové Fakturační Skupiny'!F10="",'Nové Fakturační Skupiny'!H10="",'Nové Fakturační Skupiny'!I10="",'Nové Fakturační Skupiny'!J10="",'Nové Fakturační Skupiny'!O10="")</f>
        <v>1</v>
      </c>
      <c r="AE10" s="47" t="b">
        <f>OR('Nové Fakturační Skupiny'!D10="",'Nové Fakturační Skupiny'!E10="",'Nové Fakturační Skupiny'!F10="",'Nové Fakturační Skupiny'!H10="",'Nové Fakturační Skupiny'!I10="",'Nové Fakturační Skupiny'!J10="",'Nové Fakturační Skupiny'!L10="",'Nové Fakturační Skupiny'!M10="",'Nové Fakturační Skupiny'!N10="",'Nové Fakturační Skupiny'!O10="")</f>
        <v>1</v>
      </c>
      <c r="AF10" s="47" t="b">
        <f>OR(AND(TypVyuctSluzeb_9="E",BA_PVH_9="T"),AND(IFERROR(SEARCH("ANO",ZasilatEmail_9),"") = 1,TypVyuctSluzeb_9 = "P"),AND(IFERROR(SEARCH("ANO",ZasilatEmail_9),"") = 1,TypVyuctSluzeb_9 = "E",Email_9 = ""))</f>
        <v>0</v>
      </c>
      <c r="AG10" s="46" t="str">
        <f>IF(IF(ZpusobUhrady_9="PP",IF(AC10=FALSE,"OK","!"),IF(ZpusobUhrady_9="BÚ",IF(AD10=FALSE,"OK","!"),IF(ZpusobUhrady_9="I",IF(AE10=FALSE,"OK","!"))))="OK","OK","!")</f>
        <v>!</v>
      </c>
      <c r="AH10" s="43" t="str">
        <f>IF(AND(COUNTIF('Nové Fakturační Skupiny'!$B$2:$B$21,'Nové Fakturační Skupiny'!B10)=1,AF10=FALSE)=TRUE,AG10,"!")</f>
        <v>!</v>
      </c>
      <c r="AI10" s="42"/>
      <c r="AJ10" s="38" t="e">
        <f>VLOOKUP(HesloProBLok_9,AL2:AM12,2,0)</f>
        <v>#N/A</v>
      </c>
      <c r="AK10" s="43" t="str">
        <f t="shared" si="0"/>
        <v>OK</v>
      </c>
      <c r="AL10" s="75" t="s">
        <v>159</v>
      </c>
      <c r="AM10" s="43" t="s">
        <v>138</v>
      </c>
      <c r="AN10" s="53" t="str">
        <f t="shared" si="1"/>
        <v/>
      </c>
      <c r="AO10" s="52" t="str">
        <f>IF('Převáděné služby'!K10 = "N","vyberte FS (N)", "zadejte FS: (M)")</f>
        <v>zadejte FS: (M)</v>
      </c>
      <c r="AP10" s="52" t="str">
        <f>IF(AH10="OK",NazevFS_9,"_")</f>
        <v>_</v>
      </c>
      <c r="AS10" t="s">
        <v>450</v>
      </c>
      <c r="AT10" s="1" t="s">
        <v>520</v>
      </c>
      <c r="AU10" s="1" t="b">
        <f>IF(ucastnik_nation&lt;&gt;"",TRUE,FALSE)</f>
        <v>0</v>
      </c>
      <c r="AW10" s="1"/>
      <c r="AX10" s="1" t="b">
        <f>IF(ucastnik_nation&lt;&gt;"",TRUE,FALSE)</f>
        <v>0</v>
      </c>
      <c r="BD10" s="1" t="s">
        <v>533</v>
      </c>
      <c r="BE10" s="1" t="s">
        <v>533</v>
      </c>
      <c r="BF10" s="1" t="s">
        <v>531</v>
      </c>
      <c r="BG10" s="1"/>
      <c r="BH10" s="1"/>
      <c r="BI10" s="1" t="s">
        <v>531</v>
      </c>
      <c r="BJ10" s="1"/>
      <c r="BK10" s="1"/>
      <c r="BM10" s="38" t="s">
        <v>637</v>
      </c>
    </row>
    <row r="11" spans="1:66" ht="15" thickBot="1">
      <c r="A11" s="41"/>
      <c r="B11" s="42"/>
      <c r="C11" s="38" t="s">
        <v>246</v>
      </c>
      <c r="D11" s="38" t="s">
        <v>109</v>
      </c>
      <c r="E11" s="43" t="s">
        <v>890</v>
      </c>
      <c r="F11" s="43" t="s">
        <v>822</v>
      </c>
      <c r="G11" s="43" t="s">
        <v>183</v>
      </c>
      <c r="H11" s="43" t="s">
        <v>615</v>
      </c>
      <c r="I11" s="43"/>
      <c r="J11" s="43" t="s">
        <v>55</v>
      </c>
      <c r="K11" s="242" t="s">
        <v>79</v>
      </c>
      <c r="L11" s="242" t="s">
        <v>86</v>
      </c>
      <c r="M11" s="242" t="s">
        <v>93</v>
      </c>
      <c r="N11" s="43"/>
      <c r="O11" s="43"/>
      <c r="P11" s="43"/>
      <c r="Q11" s="43"/>
      <c r="R11" s="43"/>
      <c r="S11" s="43"/>
      <c r="T11" s="43"/>
      <c r="U11" s="44"/>
      <c r="V11" s="41"/>
      <c r="W11" s="42"/>
      <c r="X11" s="123">
        <v>3040</v>
      </c>
      <c r="Z11" s="53"/>
      <c r="AA11" s="41"/>
      <c r="AB11" s="41"/>
      <c r="AC11" s="47" t="b">
        <f>OR('Nové Fakturační Skupiny'!D11="",'Nové Fakturační Skupiny'!E11="",'Nové Fakturační Skupiny'!F11="",'Nové Fakturační Skupiny'!H11="",'Nové Fakturační Skupiny'!I11="",'Nové Fakturační Skupiny'!J11="",'Nové Fakturační Skupiny'!O11="",TypVyuctSluzeb_10="E")</f>
        <v>1</v>
      </c>
      <c r="AD11" s="47" t="b">
        <f>OR('Nové Fakturační Skupiny'!D11="",'Nové Fakturační Skupiny'!E11="",'Nové Fakturační Skupiny'!F11="",'Nové Fakturační Skupiny'!H11="",'Nové Fakturační Skupiny'!I11="",'Nové Fakturační Skupiny'!J11="",'Nové Fakturační Skupiny'!O11="")</f>
        <v>1</v>
      </c>
      <c r="AE11" s="47" t="b">
        <f>OR('Nové Fakturační Skupiny'!D11="",'Nové Fakturační Skupiny'!E11="",'Nové Fakturační Skupiny'!F11="",'Nové Fakturační Skupiny'!H11="",'Nové Fakturační Skupiny'!I11="",'Nové Fakturační Skupiny'!J11="",'Nové Fakturační Skupiny'!L11="",'Nové Fakturační Skupiny'!M11="",'Nové Fakturační Skupiny'!N11="",'Nové Fakturační Skupiny'!O11="")</f>
        <v>1</v>
      </c>
      <c r="AF11" s="47" t="b">
        <f>OR(AND(TypVyuctSluzeb_10="E",BA_PVH_10="T"),AND(IFERROR(SEARCH("ANO",ZasilatEmail_10),"") = 1,TypVyuctSluzeb_10 = "P"),AND(IFERROR(SEARCH("ANO",ZasilatEmail_10),"") = 1,TypVyuctSluzeb_10 = "E",Email_10 = ""))</f>
        <v>0</v>
      </c>
      <c r="AG11" s="46" t="str">
        <f>IF(IF(ZpusobUhrady_10="PP",IF(AC11=FALSE,"OK","!"),IF(ZpusobUhrady_10="BÚ",IF(AD11=FALSE,"OK","!"),IF(ZpusobUhrady_10="I",IF(AE11=FALSE,"OK","!"))))="OK","OK","!")</f>
        <v>!</v>
      </c>
      <c r="AH11" s="43" t="str">
        <f>IF(AND(COUNTIF('Nové Fakturační Skupiny'!$B$2:$B$21,'Nové Fakturační Skupiny'!B11)=1,AF11=FALSE)=TRUE,AG11,"!")</f>
        <v>!</v>
      </c>
      <c r="AI11" s="42"/>
      <c r="AJ11" s="38" t="e">
        <f>VLOOKUP(HesloProBLok_10,AL2:AM12,2,0)</f>
        <v>#N/A</v>
      </c>
      <c r="AK11" s="43" t="str">
        <f t="shared" si="0"/>
        <v>OK</v>
      </c>
      <c r="AL11" s="76" t="s">
        <v>160</v>
      </c>
      <c r="AM11" s="43" t="s">
        <v>138</v>
      </c>
      <c r="AN11" s="53" t="str">
        <f t="shared" si="1"/>
        <v/>
      </c>
      <c r="AO11" s="52" t="str">
        <f>IF('Převáděné služby'!K11 = "N","vyberte FS (N)", "zadejte FS: (M)")</f>
        <v>zadejte FS: (M)</v>
      </c>
      <c r="AP11" s="54" t="str">
        <f>IF(AH11="OK",NazevFS_10,"_")</f>
        <v>_</v>
      </c>
      <c r="AQ11" s="187">
        <f ca="1">TODAY()</f>
        <v>45665</v>
      </c>
      <c r="AS11" t="s">
        <v>260</v>
      </c>
      <c r="AT11" s="1" t="s">
        <v>523</v>
      </c>
      <c r="AU11" s="1" t="b">
        <f>IF(AND(ucastnik_platnost1&lt;&gt;"",ucastnik_platnost1&lt;&gt;"DD.MM.RRRR"),TRUE,FALSE)</f>
        <v>0</v>
      </c>
      <c r="AV11" s="38"/>
      <c r="AX11" s="1"/>
      <c r="BD11" s="1" t="s">
        <v>541</v>
      </c>
      <c r="BE11" s="1" t="s">
        <v>541</v>
      </c>
      <c r="BF11" s="1" t="s">
        <v>532</v>
      </c>
      <c r="BG11" s="1"/>
      <c r="BH11" s="1"/>
      <c r="BI11" s="1" t="s">
        <v>532</v>
      </c>
      <c r="BJ11" s="1"/>
      <c r="BK11" s="1"/>
      <c r="BM11" s="38" t="s">
        <v>638</v>
      </c>
    </row>
    <row r="12" spans="1:66" ht="15" thickBot="1">
      <c r="A12" s="41"/>
      <c r="B12" s="42"/>
      <c r="C12" s="38" t="s">
        <v>247</v>
      </c>
      <c r="D12" s="45" t="s">
        <v>811</v>
      </c>
      <c r="E12" s="43" t="s">
        <v>890</v>
      </c>
      <c r="F12" s="43" t="s">
        <v>823</v>
      </c>
      <c r="G12" s="43" t="s">
        <v>162</v>
      </c>
      <c r="H12" s="43" t="s">
        <v>615</v>
      </c>
      <c r="I12" s="43"/>
      <c r="J12" s="38" t="s">
        <v>145</v>
      </c>
      <c r="K12" s="242"/>
      <c r="L12" s="242" t="s">
        <v>163</v>
      </c>
      <c r="M12" s="242" t="s">
        <v>169</v>
      </c>
      <c r="N12" s="43"/>
      <c r="O12" s="43"/>
      <c r="P12" s="43"/>
      <c r="Q12" s="43"/>
      <c r="R12" s="43"/>
      <c r="S12" s="43"/>
      <c r="T12" s="43"/>
      <c r="U12" s="44"/>
      <c r="V12" s="41"/>
      <c r="W12" s="42"/>
      <c r="X12" s="45" t="s">
        <v>125</v>
      </c>
      <c r="Z12" s="53"/>
      <c r="AA12" s="41"/>
      <c r="AB12" s="41"/>
      <c r="AC12" s="47" t="b">
        <f>OR('Nové Fakturační Skupiny'!D12="",'Nové Fakturační Skupiny'!E12="",'Nové Fakturační Skupiny'!F12="",'Nové Fakturační Skupiny'!H12="",'Nové Fakturační Skupiny'!I12="",'Nové Fakturační Skupiny'!J12="",'Nové Fakturační Skupiny'!O12="",TypVyuctSluzeb_11="E")</f>
        <v>1</v>
      </c>
      <c r="AD12" s="47" t="b">
        <f>OR('Nové Fakturační Skupiny'!D12="",'Nové Fakturační Skupiny'!E12="",'Nové Fakturační Skupiny'!F12="",'Nové Fakturační Skupiny'!H12="",'Nové Fakturační Skupiny'!I12="",'Nové Fakturační Skupiny'!J12="",'Nové Fakturační Skupiny'!O12="")</f>
        <v>1</v>
      </c>
      <c r="AE12" s="47" t="b">
        <f>OR('Nové Fakturační Skupiny'!D12="",'Nové Fakturační Skupiny'!E12="",'Nové Fakturační Skupiny'!F12="",'Nové Fakturační Skupiny'!H12="",'Nové Fakturační Skupiny'!I12="",'Nové Fakturační Skupiny'!J12="",'Nové Fakturační Skupiny'!L12="",'Nové Fakturační Skupiny'!M12="",'Nové Fakturační Skupiny'!N12="",'Nové Fakturační Skupiny'!O12="")</f>
        <v>1</v>
      </c>
      <c r="AF12" s="47" t="b">
        <f>OR(AND(TypVyuctSluzeb_11="E",BA_PVH_11="T"),AND(IFERROR(SEARCH("ANO",ZasilatEmail_11),"") = 1,TypVyuctSluzeb_11 = "P"),AND(IFERROR(SEARCH("ANO",ZasilatEmail_11),"") = 1,TypVyuctSluzeb_11 = "E",Email_11 = ""))</f>
        <v>0</v>
      </c>
      <c r="AG12" s="46" t="str">
        <f>IF(IF(ZpusobUhrady_11="PP",IF(AC12=FALSE,"OK","!"),IF(ZpusobUhrady_11="BÚ",IF(AD12=FALSE,"OK","!"),IF(ZpusobUhrady_11="I",IF(AE12=FALSE,"OK","!"))))="OK","OK","!")</f>
        <v>!</v>
      </c>
      <c r="AH12" s="43" t="str">
        <f>IF(AND(COUNTIF('Nové Fakturační Skupiny'!$B$2:$B$21,'Nové Fakturační Skupiny'!B12)=1,AF12=FALSE)=TRUE,AG12,"!")</f>
        <v>!</v>
      </c>
      <c r="AI12" s="42"/>
      <c r="AJ12" s="38" t="e">
        <f>VLOOKUP(HesloProBLok_11,AL2:AM12,2,0)</f>
        <v>#N/A</v>
      </c>
      <c r="AK12" s="43" t="str">
        <f t="shared" si="0"/>
        <v>OK</v>
      </c>
      <c r="AL12" s="74" t="s">
        <v>161</v>
      </c>
      <c r="AM12" s="43" t="s">
        <v>138</v>
      </c>
      <c r="AN12" s="53" t="str">
        <f t="shared" si="1"/>
        <v/>
      </c>
      <c r="AO12" s="52" t="str">
        <f>IF('Převáděné služby'!K12 = "N","vyberte FS (N)", "zadejte FS: (M)")</f>
        <v>zadejte FS: (M)</v>
      </c>
      <c r="AP12" s="54" t="str">
        <f>IF(AH12="OK",NazevFS_11,"_")</f>
        <v>_</v>
      </c>
      <c r="AS12" t="s">
        <v>261</v>
      </c>
      <c r="AT12" s="38" t="s">
        <v>655</v>
      </c>
      <c r="AU12" t="b">
        <f>IF(ucastnik_typ_doklad1&lt;&gt;"",TRUE,FALSE)</f>
        <v>0</v>
      </c>
      <c r="AX12"/>
      <c r="BD12" s="1" t="s">
        <v>534</v>
      </c>
      <c r="BE12" s="1" t="s">
        <v>542</v>
      </c>
      <c r="BF12" s="1" t="s">
        <v>533</v>
      </c>
      <c r="BG12" s="1"/>
      <c r="BH12" s="1"/>
      <c r="BI12" s="1" t="s">
        <v>533</v>
      </c>
      <c r="BJ12" s="1"/>
      <c r="BK12" s="1"/>
      <c r="BM12" s="38" t="s">
        <v>639</v>
      </c>
    </row>
    <row r="13" spans="1:66" ht="15" thickBot="1">
      <c r="A13" s="41"/>
      <c r="B13" s="42"/>
      <c r="C13" s="38" t="s">
        <v>247</v>
      </c>
      <c r="D13" s="38" t="s">
        <v>799</v>
      </c>
      <c r="E13" s="43" t="s">
        <v>890</v>
      </c>
      <c r="F13" s="43" t="s">
        <v>824</v>
      </c>
      <c r="G13" s="43" t="s">
        <v>184</v>
      </c>
      <c r="H13" s="43" t="s">
        <v>615</v>
      </c>
      <c r="I13" s="43"/>
      <c r="J13" s="43" t="s">
        <v>56</v>
      </c>
      <c r="K13" s="242"/>
      <c r="L13" s="242" t="s">
        <v>164</v>
      </c>
      <c r="M13" s="242" t="s">
        <v>170</v>
      </c>
      <c r="N13" s="43"/>
      <c r="O13" s="43"/>
      <c r="P13" s="43"/>
      <c r="Q13" s="43"/>
      <c r="R13" s="43"/>
      <c r="S13" s="43"/>
      <c r="T13" s="43"/>
      <c r="U13" s="44"/>
      <c r="V13" s="41"/>
      <c r="W13" s="42"/>
      <c r="X13" s="123">
        <v>5800</v>
      </c>
      <c r="Z13" s="53"/>
      <c r="AA13" s="41"/>
      <c r="AB13" s="41"/>
      <c r="AC13" s="47" t="b">
        <f>OR('Nové Fakturační Skupiny'!D13="",'Nové Fakturační Skupiny'!E13="",'Nové Fakturační Skupiny'!F13="",'Nové Fakturační Skupiny'!H13="",'Nové Fakturační Skupiny'!I13="",'Nové Fakturační Skupiny'!J13="",'Nové Fakturační Skupiny'!O13="",TypVyuctSluzeb_12="E")</f>
        <v>1</v>
      </c>
      <c r="AD13" s="47" t="b">
        <f>OR('Nové Fakturační Skupiny'!D13="",'Nové Fakturační Skupiny'!E13="",'Nové Fakturační Skupiny'!F13="",'Nové Fakturační Skupiny'!H13="",'Nové Fakturační Skupiny'!I13="",'Nové Fakturační Skupiny'!J13="",'Nové Fakturační Skupiny'!O13="")</f>
        <v>1</v>
      </c>
      <c r="AE13" s="47" t="b">
        <f>OR('Nové Fakturační Skupiny'!D13="",'Nové Fakturační Skupiny'!E13="",'Nové Fakturační Skupiny'!F13="",'Nové Fakturační Skupiny'!H13="",'Nové Fakturační Skupiny'!I13="",'Nové Fakturační Skupiny'!J13="",'Nové Fakturační Skupiny'!L13="",'Nové Fakturační Skupiny'!M13="",'Nové Fakturační Skupiny'!N13="",'Nové Fakturační Skupiny'!O13="")</f>
        <v>1</v>
      </c>
      <c r="AF13" s="47" t="b">
        <f>OR(AND(TypVyuctSluzeb_12="E",BA_PVH_12="T"),AND(IFERROR(SEARCH("ANO",ZasilatEmail_12),"") = 1,TypVyuctSluzeb_12 = "P"),AND(IFERROR(SEARCH("ANO",ZasilatEmail_12),"") = 1,TypVyuctSluzeb_12 = "E",Email_12 = ""))</f>
        <v>0</v>
      </c>
      <c r="AG13" s="46" t="str">
        <f>IF(IF(ZpusobUhrady_12="PP",IF(AC13=FALSE,"OK","!"),IF(ZpusobUhrady_12="BÚ",IF(AD13=FALSE,"OK","!"),IF(ZpusobUhrady_12="I",IF(AE13=FALSE,"OK","!"))))="OK","OK","!")</f>
        <v>!</v>
      </c>
      <c r="AH13" s="43" t="str">
        <f>IF(AND(COUNTIF('Nové Fakturační Skupiny'!$B$2:$B$21,'Nové Fakturační Skupiny'!B13)=1,AF13=FALSE)=TRUE,AG13,"!")</f>
        <v>!</v>
      </c>
      <c r="AI13" s="42"/>
      <c r="AJ13" s="38" t="e">
        <f>VLOOKUP(HesloProBLok_12,AL2:AM12,2,0)</f>
        <v>#N/A</v>
      </c>
      <c r="AK13" s="43" t="str">
        <f t="shared" si="0"/>
        <v>OK</v>
      </c>
      <c r="AL13" s="74" t="s">
        <v>226</v>
      </c>
      <c r="AN13" s="53" t="str">
        <f t="shared" si="1"/>
        <v/>
      </c>
      <c r="AO13" s="52" t="str">
        <f>IF('Převáděné služby'!K13 = "N","vyberte FS (N)", "zadejte FS: (M)")</f>
        <v>zadejte FS: (M)</v>
      </c>
      <c r="AP13" s="54" t="str">
        <f>IF(AH13="OK",NazevFS_12,"_")</f>
        <v>_</v>
      </c>
      <c r="AS13" t="s">
        <v>262</v>
      </c>
      <c r="AT13" s="1" t="s">
        <v>554</v>
      </c>
      <c r="AU13" s="1" t="b">
        <f>IF(AND(ucastnik_RC&lt;&gt;"",ucastnik_RC&lt;&gt;"vyplňte RČ bez lomítka",ucastnik_RC&lt;&gt;"DD.MM.RRRR"),TRUE,FALSE)</f>
        <v>0</v>
      </c>
      <c r="AV13" s="38"/>
      <c r="AX13" s="1" t="b">
        <f>IF(ucastnik_RC&lt;&gt;"",TRUE,FALSE)</f>
        <v>0</v>
      </c>
      <c r="BD13" s="1" t="s">
        <v>535</v>
      </c>
      <c r="BE13" s="1" t="s">
        <v>543</v>
      </c>
      <c r="BF13" s="1" t="s">
        <v>541</v>
      </c>
      <c r="BG13" s="1"/>
      <c r="BH13" s="1"/>
      <c r="BI13" s="1" t="s">
        <v>541</v>
      </c>
      <c r="BJ13" s="1"/>
      <c r="BK13" s="1"/>
      <c r="BM13" s="38" t="s">
        <v>640</v>
      </c>
    </row>
    <row r="14" spans="1:66" ht="15" thickBot="1">
      <c r="A14" s="41"/>
      <c r="B14" s="42"/>
      <c r="C14" s="38" t="s">
        <v>247</v>
      </c>
      <c r="D14" s="38" t="s">
        <v>814</v>
      </c>
      <c r="E14" s="43" t="s">
        <v>890</v>
      </c>
      <c r="F14" s="43" t="s">
        <v>825</v>
      </c>
      <c r="G14" s="43" t="s">
        <v>38</v>
      </c>
      <c r="H14" s="43" t="s">
        <v>615</v>
      </c>
      <c r="I14" s="43"/>
      <c r="J14" s="43" t="s">
        <v>57</v>
      </c>
      <c r="K14" s="242"/>
      <c r="L14" s="242" t="s">
        <v>165</v>
      </c>
      <c r="M14" s="242" t="s">
        <v>171</v>
      </c>
      <c r="N14" s="43"/>
      <c r="O14" s="43"/>
      <c r="P14" s="43"/>
      <c r="Q14" s="43"/>
      <c r="R14" s="43"/>
      <c r="S14" s="43"/>
      <c r="T14" s="43"/>
      <c r="U14" s="44"/>
      <c r="V14" s="41"/>
      <c r="W14" s="55"/>
      <c r="X14" s="123">
        <v>6000</v>
      </c>
      <c r="Y14" s="56"/>
      <c r="Z14" s="57"/>
      <c r="AA14" s="41"/>
      <c r="AB14" s="41"/>
      <c r="AC14" s="47" t="b">
        <f>OR('Nové Fakturační Skupiny'!D14="",'Nové Fakturační Skupiny'!E14="",'Nové Fakturační Skupiny'!F14="",'Nové Fakturační Skupiny'!H14="",'Nové Fakturační Skupiny'!I14="",'Nové Fakturační Skupiny'!J14="",'Nové Fakturační Skupiny'!O14="",TypVyuctSluzeb_13="E")</f>
        <v>1</v>
      </c>
      <c r="AD14" s="47" t="b">
        <f>OR('Nové Fakturační Skupiny'!D14="",'Nové Fakturační Skupiny'!E14="",'Nové Fakturační Skupiny'!F14="",'Nové Fakturační Skupiny'!H14="",'Nové Fakturační Skupiny'!I14="",'Nové Fakturační Skupiny'!J14="",'Nové Fakturační Skupiny'!O14="")</f>
        <v>1</v>
      </c>
      <c r="AE14" s="47" t="b">
        <f>OR('Nové Fakturační Skupiny'!D14="",'Nové Fakturační Skupiny'!E14="",'Nové Fakturační Skupiny'!F14="",'Nové Fakturační Skupiny'!H14="",'Nové Fakturační Skupiny'!I14="",'Nové Fakturační Skupiny'!J14="",'Nové Fakturační Skupiny'!L14="",'Nové Fakturační Skupiny'!M14="",'Nové Fakturační Skupiny'!N14="",'Nové Fakturační Skupiny'!O14="")</f>
        <v>1</v>
      </c>
      <c r="AF14" s="47" t="b">
        <f>OR(AND(TypVyuctSluzeb_13="E",BA_PVH_13="T"),AND(IFERROR(SEARCH("ANO",ZasilatEmail_13),"") = 1,TypVyuctSluzeb_13 = "P"),AND(IFERROR(SEARCH("ANO",ZasilatEmail_13),"") = 1,TypVyuctSluzeb_13 = "E",Email_13 = ""))</f>
        <v>0</v>
      </c>
      <c r="AG14" s="46" t="str">
        <f>IF(IF(ZpusobUhrady_13="PP",IF(AC14=FALSE,"OK","!"),IF(ZpusobUhrady_13="BÚ",IF(AD14=FALSE,"OK","!"),IF(ZpusobUhrady_13="I",IF(AE14=FALSE,"OK","!"))))="OK","OK","!")</f>
        <v>!</v>
      </c>
      <c r="AH14" s="43" t="str">
        <f>IF(AND(COUNTIF('Nové Fakturační Skupiny'!$B$2:$B$21,'Nové Fakturační Skupiny'!B14)=1,AF14=FALSE)=TRUE,AG14,"!")</f>
        <v>!</v>
      </c>
      <c r="AI14" s="42"/>
      <c r="AJ14" s="38" t="e">
        <f>VLOOKUP(HesloProBLok_13,AL2:AM12,2,0)</f>
        <v>#N/A</v>
      </c>
      <c r="AK14" s="43" t="str">
        <f t="shared" si="0"/>
        <v>OK</v>
      </c>
      <c r="AL14" s="74" t="s">
        <v>227</v>
      </c>
      <c r="AN14" s="53" t="str">
        <f t="shared" si="1"/>
        <v/>
      </c>
      <c r="AO14" s="52" t="str">
        <f>IF('Převáděné služby'!K14 = "N","vyberte FS (N)", "zadejte FS: (M)")</f>
        <v>zadejte FS: (M)</v>
      </c>
      <c r="AP14" s="54" t="str">
        <f>IF(AH14="OK",NazevFS_13,"_")</f>
        <v>_</v>
      </c>
      <c r="AS14" t="s">
        <v>263</v>
      </c>
      <c r="AT14" s="1" t="s">
        <v>524</v>
      </c>
      <c r="AU14" s="1" t="b">
        <f>IF(ucastnik_subjektivita&lt;&gt;"",TRUE,FALSE)</f>
        <v>0</v>
      </c>
      <c r="AV14" s="38"/>
      <c r="AX14" s="1" t="b">
        <f>IF(ucastnik_subjektivita&lt;&gt;"",TRUE,FALSE)</f>
        <v>0</v>
      </c>
      <c r="AY14" s="1" t="b">
        <f>IF(ucastnik_subjektivita&lt;&gt;"",TRUE,FALSE)</f>
        <v>0</v>
      </c>
      <c r="BD14" s="1" t="s">
        <v>536</v>
      </c>
      <c r="BE14" s="1" t="s">
        <v>535</v>
      </c>
      <c r="BF14" s="1" t="s">
        <v>534</v>
      </c>
      <c r="BG14" s="101"/>
      <c r="BH14" s="101"/>
      <c r="BI14" s="1" t="s">
        <v>542</v>
      </c>
      <c r="BJ14" s="101"/>
      <c r="BK14" s="101"/>
      <c r="BM14" s="38" t="s">
        <v>641</v>
      </c>
    </row>
    <row r="15" spans="1:66" ht="15" thickBot="1">
      <c r="A15" s="41"/>
      <c r="B15" s="42"/>
      <c r="C15" s="38" t="s">
        <v>247</v>
      </c>
      <c r="D15" s="38" t="s">
        <v>12</v>
      </c>
      <c r="E15" s="43" t="s">
        <v>890</v>
      </c>
      <c r="F15" s="43" t="s">
        <v>826</v>
      </c>
      <c r="G15" s="43" t="s">
        <v>220</v>
      </c>
      <c r="H15" s="43" t="s">
        <v>615</v>
      </c>
      <c r="I15" s="43"/>
      <c r="J15" s="43" t="s">
        <v>58</v>
      </c>
      <c r="K15" s="242"/>
      <c r="L15" s="242" t="s">
        <v>166</v>
      </c>
      <c r="M15" s="242" t="s">
        <v>172</v>
      </c>
      <c r="N15" s="43"/>
      <c r="O15" s="43"/>
      <c r="P15" s="43"/>
      <c r="Q15" s="43"/>
      <c r="R15" s="43"/>
      <c r="S15" s="43"/>
      <c r="T15" s="43"/>
      <c r="U15" s="44"/>
      <c r="V15" s="41"/>
      <c r="W15" s="58"/>
      <c r="X15" s="45" t="s">
        <v>126</v>
      </c>
      <c r="Y15" s="41"/>
      <c r="Z15" s="41"/>
      <c r="AA15" s="41"/>
      <c r="AB15" s="41"/>
      <c r="AC15" s="47" t="b">
        <f>OR('Nové Fakturační Skupiny'!D15="",'Nové Fakturační Skupiny'!E15="",'Nové Fakturační Skupiny'!F15="",'Nové Fakturační Skupiny'!H15="",'Nové Fakturační Skupiny'!I15="",'Nové Fakturační Skupiny'!J15="",'Nové Fakturační Skupiny'!O15="",TypVyuctSluzeb_14="E")</f>
        <v>1</v>
      </c>
      <c r="AD15" s="47" t="b">
        <f>OR('Nové Fakturační Skupiny'!D15="",'Nové Fakturační Skupiny'!E15="",'Nové Fakturační Skupiny'!F15="",'Nové Fakturační Skupiny'!H15="",'Nové Fakturační Skupiny'!I15="",'Nové Fakturační Skupiny'!J15="",'Nové Fakturační Skupiny'!O15="")</f>
        <v>1</v>
      </c>
      <c r="AE15" s="47" t="b">
        <f>OR('Nové Fakturační Skupiny'!D15="",'Nové Fakturační Skupiny'!E15="",'Nové Fakturační Skupiny'!F15="",'Nové Fakturační Skupiny'!H15="",'Nové Fakturační Skupiny'!I15="",'Nové Fakturační Skupiny'!J15="",'Nové Fakturační Skupiny'!L15="",'Nové Fakturační Skupiny'!M15="",'Nové Fakturační Skupiny'!N15="",'Nové Fakturační Skupiny'!O15="")</f>
        <v>1</v>
      </c>
      <c r="AF15" s="47" t="b">
        <f>OR(AND(TypVyuctSluzeb_14="E",BA_PVH_14="T"),AND(IFERROR(SEARCH("ANO",ZasilatEmail_14),"") = 1,TypVyuctSluzeb_14 = "P"),AND(IFERROR(SEARCH("ANO",ZasilatEmail_14),"") = 1,TypVyuctSluzeb_14 = "E",Email_14 = ""))</f>
        <v>0</v>
      </c>
      <c r="AG15" s="46" t="str">
        <f>IF(IF(ZpusobUhrady_14="PP",IF(AC15=FALSE,"OK","!"),IF(ZpusobUhrady_14="BÚ",IF(AD15=FALSE,"OK","!"),IF(ZpusobUhrady_14="I",IF(AE15=FALSE,"OK","!"))))="OK","OK","!")</f>
        <v>!</v>
      </c>
      <c r="AH15" s="43" t="str">
        <f>IF(AND(COUNTIF('Nové Fakturační Skupiny'!$B$2:$B$21,'Nové Fakturační Skupiny'!B15)=1,AF15=FALSE)=TRUE,AG15,"!")</f>
        <v>!</v>
      </c>
      <c r="AI15" s="42"/>
      <c r="AJ15" s="38" t="e">
        <f>VLOOKUP(HesloProBLok_14,AL2:AM12,2,0)</f>
        <v>#N/A</v>
      </c>
      <c r="AK15" s="43" t="str">
        <f t="shared" si="0"/>
        <v>OK</v>
      </c>
      <c r="AL15" s="74" t="s">
        <v>228</v>
      </c>
      <c r="AN15" s="53" t="str">
        <f t="shared" si="1"/>
        <v/>
      </c>
      <c r="AO15" s="52" t="str">
        <f>IF('Převáděné služby'!K15 = "N","vyberte FS (N)", "zadejte FS: (M)")</f>
        <v>zadejte FS: (M)</v>
      </c>
      <c r="AP15" s="54" t="str">
        <f>IF(AH15="OK",NazevFS_14,"_")</f>
        <v>_</v>
      </c>
      <c r="AS15" t="s">
        <v>264</v>
      </c>
      <c r="AT15" s="1" t="s">
        <v>531</v>
      </c>
      <c r="AU15" s="1" t="b">
        <f>IF(ucastnikZAS_doklad1&lt;&gt;"",TRUE,FALSE)</f>
        <v>0</v>
      </c>
      <c r="AV15" s="38"/>
      <c r="AY15" s="1"/>
      <c r="BD15" s="1" t="s">
        <v>537</v>
      </c>
      <c r="BE15" s="1" t="s">
        <v>536</v>
      </c>
      <c r="BF15" s="1" t="s">
        <v>535</v>
      </c>
      <c r="BG15" s="101"/>
      <c r="BH15" s="101"/>
      <c r="BI15" s="1" t="s">
        <v>543</v>
      </c>
      <c r="BJ15" s="101"/>
      <c r="BK15" s="101"/>
      <c r="BM15" s="38" t="s">
        <v>642</v>
      </c>
    </row>
    <row r="16" spans="1:66" ht="15" thickBot="1">
      <c r="A16" s="41"/>
      <c r="B16" s="42"/>
      <c r="C16" s="38" t="s">
        <v>247</v>
      </c>
      <c r="D16" s="38" t="s">
        <v>116</v>
      </c>
      <c r="E16" s="43" t="s">
        <v>800</v>
      </c>
      <c r="F16" s="43" t="s">
        <v>801</v>
      </c>
      <c r="G16" s="43" t="s">
        <v>186</v>
      </c>
      <c r="H16" s="43" t="s">
        <v>615</v>
      </c>
      <c r="I16" s="43"/>
      <c r="J16" s="43" t="s">
        <v>59</v>
      </c>
      <c r="K16" s="242"/>
      <c r="L16" s="242" t="s">
        <v>167</v>
      </c>
      <c r="M16" s="242" t="s">
        <v>173</v>
      </c>
      <c r="N16" s="43"/>
      <c r="O16" s="43"/>
      <c r="P16" s="43"/>
      <c r="Q16" s="43"/>
      <c r="R16" s="43"/>
      <c r="S16" s="43"/>
      <c r="T16" s="43"/>
      <c r="U16" s="44"/>
      <c r="V16" s="41"/>
      <c r="W16" s="58"/>
      <c r="X16" s="123">
        <v>6200</v>
      </c>
      <c r="Y16" s="41"/>
      <c r="Z16" s="41"/>
      <c r="AA16" s="41"/>
      <c r="AB16" s="41"/>
      <c r="AC16" s="47" t="b">
        <f>OR('Nové Fakturační Skupiny'!D16="",'Nové Fakturační Skupiny'!E16="",'Nové Fakturační Skupiny'!F16="",'Nové Fakturační Skupiny'!H16="",'Nové Fakturační Skupiny'!I16="",'Nové Fakturační Skupiny'!J16="",'Nové Fakturační Skupiny'!O16="",TypVyuctSluzeb_15="E")</f>
        <v>1</v>
      </c>
      <c r="AD16" s="47" t="b">
        <f>OR('Nové Fakturační Skupiny'!D16="",'Nové Fakturační Skupiny'!E16="",'Nové Fakturační Skupiny'!F16="",'Nové Fakturační Skupiny'!H16="",'Nové Fakturační Skupiny'!I16="",'Nové Fakturační Skupiny'!J16="",'Nové Fakturační Skupiny'!O16="")</f>
        <v>1</v>
      </c>
      <c r="AE16" s="47" t="b">
        <f>OR('Nové Fakturační Skupiny'!D16="",'Nové Fakturační Skupiny'!E16="",'Nové Fakturační Skupiny'!F16="",'Nové Fakturační Skupiny'!H16="",'Nové Fakturační Skupiny'!I16="",'Nové Fakturační Skupiny'!J16="",'Nové Fakturační Skupiny'!L16="",'Nové Fakturační Skupiny'!M16="",'Nové Fakturační Skupiny'!N16="",'Nové Fakturační Skupiny'!O16="")</f>
        <v>1</v>
      </c>
      <c r="AF16" s="47" t="b">
        <f>OR(AND(TypVyuctSluzeb_15="E",BA_PVH_15="T"),AND(IFERROR(SEARCH("ANO",ZasilatEmail_15),"") = 1,TypVyuctSluzeb_15 = "P"),AND(IFERROR(SEARCH("ANO",ZasilatEmail_15),"") = 1,TypVyuctSluzeb_15 = "E",Email_15 = ""))</f>
        <v>0</v>
      </c>
      <c r="AG16" s="46" t="str">
        <f>IF(IF(ZpusobUhrady_15="PP",IF(AC16=FALSE,"OK","!"),IF(ZpusobUhrady_15="BÚ",IF(AD16=FALSE,"OK","!"),IF(ZpusobUhrady_15="I",IF(AE16=FALSE,"OK","!"))))="OK","OK","!")</f>
        <v>!</v>
      </c>
      <c r="AH16" s="43" t="str">
        <f>IF(AND(COUNTIF('Nové Fakturační Skupiny'!$B$2:$B$21,'Nové Fakturační Skupiny'!B16)=1,AF16=FALSE)=TRUE,AG16,"!")</f>
        <v>!</v>
      </c>
      <c r="AI16" s="42"/>
      <c r="AJ16" s="38" t="e">
        <f>VLOOKUP(HesloProBLok_15,AL2:AM12,2,0)</f>
        <v>#N/A</v>
      </c>
      <c r="AK16" s="43" t="str">
        <f t="shared" si="0"/>
        <v>OK</v>
      </c>
      <c r="AL16" s="74" t="s">
        <v>229</v>
      </c>
      <c r="AN16" s="53" t="str">
        <f t="shared" si="1"/>
        <v/>
      </c>
      <c r="AO16" s="52" t="str">
        <f>IF('Převáděné služby'!K16 = "N","vyberte FS (N)", "zadejte FS: (M)")</f>
        <v>zadejte FS: (M)</v>
      </c>
      <c r="AP16" s="54" t="str">
        <f>IF(AH16="OK",NazevFS_15,"_")</f>
        <v>_</v>
      </c>
      <c r="AS16" t="s">
        <v>451</v>
      </c>
      <c r="AT16" s="1" t="s">
        <v>528</v>
      </c>
      <c r="AU16" s="1" t="b">
        <f>IF(ucastnikZAS_jmeno&lt;&gt;"",TRUE,FALSE)</f>
        <v>0</v>
      </c>
      <c r="AV16" s="38"/>
      <c r="AY16" s="1" t="b">
        <f>IF(ucastnikZAS_jmeno&lt;&gt;"",TRUE,FALSE)</f>
        <v>0</v>
      </c>
      <c r="BD16" s="1" t="s">
        <v>538</v>
      </c>
      <c r="BE16" s="1" t="s">
        <v>537</v>
      </c>
      <c r="BF16" s="1" t="s">
        <v>536</v>
      </c>
      <c r="BG16" s="1"/>
      <c r="BH16" s="1"/>
      <c r="BI16" s="1" t="s">
        <v>535</v>
      </c>
      <c r="BJ16" s="1"/>
      <c r="BK16" s="1"/>
      <c r="BM16" s="38" t="s">
        <v>643</v>
      </c>
    </row>
    <row r="17" spans="1:65" ht="15" thickBot="1">
      <c r="A17" s="41"/>
      <c r="B17" s="42"/>
      <c r="C17" s="38" t="s">
        <v>247</v>
      </c>
      <c r="D17" s="38" t="s">
        <v>713</v>
      </c>
      <c r="E17" s="43" t="s">
        <v>800</v>
      </c>
      <c r="F17" s="43" t="s">
        <v>802</v>
      </c>
      <c r="G17" s="43" t="s">
        <v>221</v>
      </c>
      <c r="H17" s="43" t="s">
        <v>615</v>
      </c>
      <c r="I17" s="43"/>
      <c r="J17" s="43" t="s">
        <v>60</v>
      </c>
      <c r="K17" s="242"/>
      <c r="L17" s="242" t="s">
        <v>168</v>
      </c>
      <c r="M17" s="242"/>
      <c r="N17" s="43"/>
      <c r="O17" s="43"/>
      <c r="P17" s="43"/>
      <c r="Q17" s="43"/>
      <c r="R17" s="43"/>
      <c r="S17" s="43"/>
      <c r="T17" s="43"/>
      <c r="U17" s="44"/>
      <c r="V17" s="41"/>
      <c r="W17" s="58"/>
      <c r="X17" s="45" t="s">
        <v>127</v>
      </c>
      <c r="Y17" s="41"/>
      <c r="Z17" s="41"/>
      <c r="AA17" s="41"/>
      <c r="AB17" s="41"/>
      <c r="AC17" s="47" t="b">
        <f>OR('Nové Fakturační Skupiny'!D17="",'Nové Fakturační Skupiny'!E17="",'Nové Fakturační Skupiny'!F17="",'Nové Fakturační Skupiny'!H17="",'Nové Fakturační Skupiny'!I17="",'Nové Fakturační Skupiny'!J17="",'Nové Fakturační Skupiny'!O17="",TypVyuctSluzeb_16="E")</f>
        <v>1</v>
      </c>
      <c r="AD17" s="47" t="b">
        <f>OR('Nové Fakturační Skupiny'!D17="",'Nové Fakturační Skupiny'!E17="",'Nové Fakturační Skupiny'!F17="",'Nové Fakturační Skupiny'!H17="",'Nové Fakturační Skupiny'!I17="",'Nové Fakturační Skupiny'!J17="",'Nové Fakturační Skupiny'!O17="")</f>
        <v>1</v>
      </c>
      <c r="AE17" s="47" t="b">
        <f>OR('Nové Fakturační Skupiny'!D17="",'Nové Fakturační Skupiny'!E17="",'Nové Fakturační Skupiny'!F17="",'Nové Fakturační Skupiny'!H17="",'Nové Fakturační Skupiny'!I17="",'Nové Fakturační Skupiny'!J17="",'Nové Fakturační Skupiny'!L17="",'Nové Fakturační Skupiny'!M17="",'Nové Fakturační Skupiny'!N17="",'Nové Fakturační Skupiny'!O17="")</f>
        <v>1</v>
      </c>
      <c r="AF17" s="47" t="b">
        <f>OR(AND(TypVyuctSluzeb_16="E",BA_PVH_16="T"),AND(IFERROR(SEARCH("ANO",ZasilatEmail_16),"") = 1,TypVyuctSluzeb_16 = "P"),AND(IFERROR(SEARCH("ANO",ZasilatEmail_16),"") = 1,TypVyuctSluzeb_16 = "E",Email_16 = ""))</f>
        <v>0</v>
      </c>
      <c r="AG17" s="46" t="str">
        <f>IF(IF(ZpusobUhrady_16="PP",IF(AC17=FALSE,"OK","!"),IF(ZpusobUhrady_16="BÚ",IF(AD17=FALSE,"OK","!"),IF(ZpusobUhrady_16="I",IF(AE17=FALSE,"OK","!"))))="OK","OK","!")</f>
        <v>!</v>
      </c>
      <c r="AH17" s="43" t="str">
        <f>IF(AND(COUNTIF('Nové Fakturační Skupiny'!$B$2:$B$21,'Nové Fakturační Skupiny'!B17)=1,AF17=FALSE)=TRUE,AG17,"!")</f>
        <v>!</v>
      </c>
      <c r="AI17" s="42"/>
      <c r="AJ17" s="38" t="e">
        <f>VLOOKUP(HesloProBLok_16,AL2:AM12,2,0)</f>
        <v>#N/A</v>
      </c>
      <c r="AK17" s="43" t="str">
        <f t="shared" si="0"/>
        <v>OK</v>
      </c>
      <c r="AL17" s="74" t="s">
        <v>230</v>
      </c>
      <c r="AN17" s="53" t="str">
        <f t="shared" si="1"/>
        <v/>
      </c>
      <c r="AO17" s="52" t="str">
        <f>IF('Převáděné služby'!K17 = "N","vyberte FS (N)", "zadejte FS: (M)")</f>
        <v>zadejte FS: (M)</v>
      </c>
      <c r="AP17" s="54" t="str">
        <f>IF(AH17="OK",NazevFS_16,"_")</f>
        <v>_</v>
      </c>
      <c r="AS17" t="s">
        <v>265</v>
      </c>
      <c r="AT17" s="1" t="s">
        <v>706</v>
      </c>
      <c r="AU17" s="1" t="b">
        <f>IF(ucastnikZAS_prijmeni&lt;&gt;"",TRUE,FALSE)</f>
        <v>0</v>
      </c>
      <c r="AY17" s="1" t="b">
        <f>IF(ucastnikZAS_prijmeni&lt;&gt;"",TRUE,FALSE)</f>
        <v>0</v>
      </c>
      <c r="BD17" s="1" t="s">
        <v>539</v>
      </c>
      <c r="BE17" s="1" t="s">
        <v>544</v>
      </c>
      <c r="BF17" s="1" t="s">
        <v>537</v>
      </c>
      <c r="BG17" s="101"/>
      <c r="BH17" s="101"/>
      <c r="BI17" s="1" t="s">
        <v>536</v>
      </c>
      <c r="BJ17" s="101"/>
      <c r="BK17" s="101"/>
      <c r="BM17" s="38" t="s">
        <v>644</v>
      </c>
    </row>
    <row r="18" spans="1:65" ht="15" thickBot="1">
      <c r="A18" s="41"/>
      <c r="B18" s="59"/>
      <c r="C18" s="38" t="s">
        <v>247</v>
      </c>
      <c r="D18" s="38" t="s">
        <v>14</v>
      </c>
      <c r="E18" s="43" t="s">
        <v>800</v>
      </c>
      <c r="F18" s="43" t="s">
        <v>805</v>
      </c>
      <c r="G18" s="43" t="s">
        <v>37</v>
      </c>
      <c r="H18" s="43" t="s">
        <v>615</v>
      </c>
      <c r="I18" s="43"/>
      <c r="J18" s="43" t="s">
        <v>61</v>
      </c>
      <c r="K18" s="43"/>
      <c r="L18" s="242"/>
      <c r="M18" s="242"/>
      <c r="N18" s="43"/>
      <c r="O18" s="43"/>
      <c r="P18" s="43"/>
      <c r="Q18" s="43"/>
      <c r="R18" s="43"/>
      <c r="S18" s="43"/>
      <c r="T18" s="43"/>
      <c r="U18" s="44"/>
      <c r="V18" s="41"/>
      <c r="W18" s="58"/>
      <c r="X18" s="45" t="s">
        <v>128</v>
      </c>
      <c r="Y18" s="41"/>
      <c r="Z18" s="41"/>
      <c r="AA18" s="41"/>
      <c r="AB18" s="41"/>
      <c r="AC18" s="47" t="b">
        <f>OR('Nové Fakturační Skupiny'!D18="",'Nové Fakturační Skupiny'!E18="",'Nové Fakturační Skupiny'!F18="",'Nové Fakturační Skupiny'!H18="",'Nové Fakturační Skupiny'!I18="",'Nové Fakturační Skupiny'!J18="",'Nové Fakturační Skupiny'!O18="",TypVyuctSluzeb_17="E")</f>
        <v>1</v>
      </c>
      <c r="AD18" s="47" t="b">
        <f>OR('Nové Fakturační Skupiny'!D18="",'Nové Fakturační Skupiny'!E18="",'Nové Fakturační Skupiny'!F18="",'Nové Fakturační Skupiny'!H18="",'Nové Fakturační Skupiny'!I18="",'Nové Fakturační Skupiny'!J18="",'Nové Fakturační Skupiny'!O18="")</f>
        <v>1</v>
      </c>
      <c r="AE18" s="47" t="b">
        <f>OR('Nové Fakturační Skupiny'!D18="",'Nové Fakturační Skupiny'!E18="",'Nové Fakturační Skupiny'!F18="",'Nové Fakturační Skupiny'!H18="",'Nové Fakturační Skupiny'!I18="",'Nové Fakturační Skupiny'!J18="",'Nové Fakturační Skupiny'!L18="",'Nové Fakturační Skupiny'!M18="",'Nové Fakturační Skupiny'!N18="",'Nové Fakturační Skupiny'!O18="")</f>
        <v>1</v>
      </c>
      <c r="AF18" s="47" t="b">
        <f>OR(AND(TypVyuctSluzeb_17="E",BA_PVH_17="T"),AND(IFERROR(SEARCH("ANO",ZasilatEmail_17),"") = 1,TypVyuctSluzeb_17 = "P"),AND(IFERROR(SEARCH("ANO",ZasilatEmail_17),"") = 1,TypVyuctSluzeb_17 = "E",Email_17 = ""))</f>
        <v>0</v>
      </c>
      <c r="AG18" s="46" t="str">
        <f>IF(IF(ZpusobUhrady_17="PP",IF(AC18=FALSE,"OK","!"),IF(ZpusobUhrady_17="BÚ",IF(AD18=FALSE,"OK","!"),IF(ZpusobUhrady_17="I",IF(AE18=FALSE,"OK","!"))))="OK","OK","!")</f>
        <v>!</v>
      </c>
      <c r="AH18" s="43" t="str">
        <f>IF(AND(COUNTIF('Nové Fakturační Skupiny'!$B$2:$B$21,'Nové Fakturační Skupiny'!B18)=1,AF18=FALSE)=TRUE,AG18,"!")</f>
        <v>!</v>
      </c>
      <c r="AI18" s="42"/>
      <c r="AJ18" s="38" t="e">
        <f>VLOOKUP(HesloProBLok_17,AL2:AM12,2,0)</f>
        <v>#N/A</v>
      </c>
      <c r="AK18" s="43" t="str">
        <f t="shared" si="0"/>
        <v>OK</v>
      </c>
      <c r="AL18" s="74" t="s">
        <v>231</v>
      </c>
      <c r="AN18" s="53" t="str">
        <f t="shared" si="1"/>
        <v/>
      </c>
      <c r="AO18" s="52" t="str">
        <f>IF('Převáděné služby'!K18 = "N","vyberte FS (N)", "zadejte FS: (M)")</f>
        <v>zadejte FS: (M)</v>
      </c>
      <c r="AP18" s="54" t="str">
        <f>IF(AH18="OK",NazevFS_17,"_")</f>
        <v>_</v>
      </c>
      <c r="AS18" t="s">
        <v>266</v>
      </c>
      <c r="AT18" s="1" t="s">
        <v>529</v>
      </c>
      <c r="AU18" s="1" t="b">
        <f>IF(ucastnikZAS_nation&lt;&gt;"",TRUE,FALSE)</f>
        <v>0</v>
      </c>
      <c r="AV18" s="38"/>
      <c r="AY18" s="1" t="b">
        <f>IF(ucastnikZAS_nation&lt;&gt;"",TRUE,FALSE)</f>
        <v>0</v>
      </c>
      <c r="BD18" s="1" t="s">
        <v>540</v>
      </c>
      <c r="BE18" s="1" t="s">
        <v>545</v>
      </c>
      <c r="BF18" s="1" t="s">
        <v>538</v>
      </c>
      <c r="BG18" s="101"/>
      <c r="BH18" s="101"/>
      <c r="BI18" s="1" t="s">
        <v>537</v>
      </c>
      <c r="BJ18" s="101"/>
      <c r="BK18" s="101"/>
    </row>
    <row r="19" spans="1:65" ht="15" thickBot="1">
      <c r="A19" s="41"/>
      <c r="B19" s="42"/>
      <c r="C19" s="38" t="s">
        <v>247</v>
      </c>
      <c r="D19" s="38" t="s">
        <v>13</v>
      </c>
      <c r="E19" s="43" t="s">
        <v>800</v>
      </c>
      <c r="F19" s="43" t="s">
        <v>806</v>
      </c>
      <c r="G19" s="43" t="s">
        <v>222</v>
      </c>
      <c r="H19" s="43" t="s">
        <v>615</v>
      </c>
      <c r="I19" s="43"/>
      <c r="J19" s="43" t="s">
        <v>62</v>
      </c>
      <c r="K19" s="43"/>
      <c r="L19" s="43"/>
      <c r="M19" s="43"/>
      <c r="N19" s="43"/>
      <c r="O19" s="43"/>
      <c r="P19" s="43"/>
      <c r="Q19" s="43"/>
      <c r="R19" s="43"/>
      <c r="S19" s="43"/>
      <c r="T19" s="43"/>
      <c r="U19" s="44"/>
      <c r="V19" s="41"/>
      <c r="W19" s="58"/>
      <c r="X19" s="45">
        <v>3050</v>
      </c>
      <c r="Y19" s="41"/>
      <c r="Z19" s="41"/>
      <c r="AA19" s="41"/>
      <c r="AB19" s="41"/>
      <c r="AC19" s="47" t="b">
        <f>OR('Nové Fakturační Skupiny'!D19="",'Nové Fakturační Skupiny'!E19="",'Nové Fakturační Skupiny'!F19="",'Nové Fakturační Skupiny'!H19="",'Nové Fakturační Skupiny'!I19="",'Nové Fakturační Skupiny'!J19="",'Nové Fakturační Skupiny'!O19="",TypVyuctSluzeb_18="E")</f>
        <v>1</v>
      </c>
      <c r="AD19" s="47" t="b">
        <f>OR('Nové Fakturační Skupiny'!D19="",'Nové Fakturační Skupiny'!E19="",'Nové Fakturační Skupiny'!F19="",'Nové Fakturační Skupiny'!H19="",'Nové Fakturační Skupiny'!I19="",'Nové Fakturační Skupiny'!J19="",'Nové Fakturační Skupiny'!O19="")</f>
        <v>1</v>
      </c>
      <c r="AE19" s="47" t="b">
        <f>OR('Nové Fakturační Skupiny'!D19="",'Nové Fakturační Skupiny'!E19="",'Nové Fakturační Skupiny'!F19="",'Nové Fakturační Skupiny'!H19="",'Nové Fakturační Skupiny'!I19="",'Nové Fakturační Skupiny'!J19="",'Nové Fakturační Skupiny'!L19="",'Nové Fakturační Skupiny'!M19="",'Nové Fakturační Skupiny'!N19="",'Nové Fakturační Skupiny'!O19="")</f>
        <v>1</v>
      </c>
      <c r="AF19" s="47" t="b">
        <f>OR(AND(TypVyuctSluzeb_18="E",BA_PVH_18="T"),AND(IFERROR(SEARCH("ANO",ZasilatEmail_18),"") = 1,TypVyuctSluzeb_18 = "P"),AND(IFERROR(SEARCH("ANO",ZasilatEmail_18),"") = 1,TypVyuctSluzeb_18 = "E",Email_18 = ""))</f>
        <v>0</v>
      </c>
      <c r="AG19" s="46" t="str">
        <f>IF(IF(ZpusobUhrady_18="PP",IF(AC19=FALSE,"OK","!"),IF(ZpusobUhrady_18="BÚ",IF(AD19=FALSE,"OK","!"),IF(ZpusobUhrady_18="I",IF(AE19=FALSE,"OK","!"))))="OK","OK","!")</f>
        <v>!</v>
      </c>
      <c r="AH19" s="43" t="str">
        <f>IF(AND(COUNTIF('Nové Fakturační Skupiny'!$B$2:$B$21,'Nové Fakturační Skupiny'!B19)=1,AF19=FALSE)=TRUE,AG19,"!")</f>
        <v>!</v>
      </c>
      <c r="AI19" s="42"/>
      <c r="AJ19" s="38" t="e">
        <f>VLOOKUP(HesloProBLok_18,AL2:AM12,2,0)</f>
        <v>#N/A</v>
      </c>
      <c r="AK19" s="43" t="str">
        <f t="shared" si="0"/>
        <v>OK</v>
      </c>
      <c r="AL19" s="74" t="s">
        <v>224</v>
      </c>
      <c r="AN19" s="53" t="str">
        <f t="shared" si="1"/>
        <v/>
      </c>
      <c r="AO19" s="52" t="str">
        <f>IF('Převáděné služby'!K19 = "N","vyberte FS (N)", "zadejte FS: (M)")</f>
        <v>zadejte FS: (M)</v>
      </c>
      <c r="AP19" s="54" t="str">
        <f>IF(AH19="OK",NazevFS_18,"_")</f>
        <v>_</v>
      </c>
      <c r="AS19" t="s">
        <v>267</v>
      </c>
      <c r="AT19" s="1" t="s">
        <v>532</v>
      </c>
      <c r="AU19" s="1" t="b">
        <f>IF(AND(ucastnikZAS_platnost1&lt;&gt;"",ucastnikZAS_platnost1&lt;&gt;"MM/RR"),TRUE,FALSE)</f>
        <v>0</v>
      </c>
      <c r="AV19" s="38"/>
      <c r="AY19" s="1"/>
      <c r="BD19" s="88" t="s">
        <v>548</v>
      </c>
      <c r="BE19" s="1" t="s">
        <v>546</v>
      </c>
      <c r="BF19" s="1" t="s">
        <v>539</v>
      </c>
      <c r="BG19" s="101"/>
      <c r="BH19" s="101"/>
      <c r="BI19" s="1" t="s">
        <v>544</v>
      </c>
      <c r="BJ19" s="101"/>
      <c r="BK19" s="101"/>
    </row>
    <row r="20" spans="1:65" ht="15" thickBot="1">
      <c r="A20" s="41"/>
      <c r="B20" s="42"/>
      <c r="C20" s="38" t="s">
        <v>247</v>
      </c>
      <c r="D20" s="38" t="s">
        <v>71</v>
      </c>
      <c r="E20" s="43" t="s">
        <v>800</v>
      </c>
      <c r="F20" s="43" t="s">
        <v>803</v>
      </c>
      <c r="G20" s="43" t="s">
        <v>187</v>
      </c>
      <c r="H20" s="43" t="s">
        <v>615</v>
      </c>
      <c r="I20" s="43"/>
      <c r="J20" s="43"/>
      <c r="K20" s="43"/>
      <c r="L20" s="43"/>
      <c r="M20" s="43"/>
      <c r="N20" s="43"/>
      <c r="O20" s="43"/>
      <c r="P20" s="43"/>
      <c r="Q20" s="43"/>
      <c r="R20" s="43"/>
      <c r="S20" s="43"/>
      <c r="T20" s="43"/>
      <c r="U20" s="44"/>
      <c r="V20" s="41"/>
      <c r="W20" s="58"/>
      <c r="X20" s="123">
        <v>7910</v>
      </c>
      <c r="Y20" s="41"/>
      <c r="Z20" s="41"/>
      <c r="AA20" s="41"/>
      <c r="AB20" s="41"/>
      <c r="AC20" s="47" t="b">
        <f>OR('Nové Fakturační Skupiny'!D20="",'Nové Fakturační Skupiny'!E20="",'Nové Fakturační Skupiny'!F20="",'Nové Fakturační Skupiny'!H20="",'Nové Fakturační Skupiny'!I20="",'Nové Fakturační Skupiny'!J20="",'Nové Fakturační Skupiny'!O20="",TypVyuctSluzeb_19="E")</f>
        <v>1</v>
      </c>
      <c r="AD20" s="47" t="b">
        <f>OR('Nové Fakturační Skupiny'!D20="",'Nové Fakturační Skupiny'!E20="",'Nové Fakturační Skupiny'!F20="",'Nové Fakturační Skupiny'!H20="",'Nové Fakturační Skupiny'!I20="",'Nové Fakturační Skupiny'!J20="",'Nové Fakturační Skupiny'!O20="")</f>
        <v>1</v>
      </c>
      <c r="AE20" s="47" t="b">
        <f>OR('Nové Fakturační Skupiny'!D20="",'Nové Fakturační Skupiny'!E20="",'Nové Fakturační Skupiny'!F20="",'Nové Fakturační Skupiny'!H20="",'Nové Fakturační Skupiny'!I20="",'Nové Fakturační Skupiny'!J20="",'Nové Fakturační Skupiny'!L20="",'Nové Fakturační Skupiny'!M20="",'Nové Fakturační Skupiny'!N20="",'Nové Fakturační Skupiny'!O20="")</f>
        <v>1</v>
      </c>
      <c r="AF20" s="47" t="b">
        <f>OR(AND(TypVyuctSluzeb_19="E",BA_PVH_19="T"),AND(IFERROR(SEARCH("ANO",ZasilatEmail_19),"") = 1,TypVyuctSluzeb_19 = "P"),AND(IFERROR(SEARCH("ANO",ZasilatEmail_19),"") = 1,TypVyuctSluzeb_19 = "E",Email_19 = ""))</f>
        <v>0</v>
      </c>
      <c r="AG20" s="46" t="str">
        <f>IF(IF(ZpusobUhrady_19="PP",IF(AC20=FALSE,"OK","!"),IF(ZpusobUhrady_19="BÚ",IF(AD20=FALSE,"OK","!"),IF(ZpusobUhrady_19="I",IF(AE20=FALSE,"OK","!"))))="OK","OK","!")</f>
        <v>!</v>
      </c>
      <c r="AH20" s="43" t="str">
        <f>IF(AND(COUNTIF('Nové Fakturační Skupiny'!$B$2:$B$21,'Nové Fakturační Skupiny'!B20)=1,AF20=FALSE)=TRUE,AG20,"!")</f>
        <v>!</v>
      </c>
      <c r="AI20" s="42"/>
      <c r="AJ20" s="38" t="e">
        <f>VLOOKUP(HesloProBLok_19,AL2:AM12,2,0)</f>
        <v>#N/A</v>
      </c>
      <c r="AK20" s="43" t="str">
        <f t="shared" si="0"/>
        <v>OK</v>
      </c>
      <c r="AL20" s="74" t="s">
        <v>225</v>
      </c>
      <c r="AN20" s="53" t="str">
        <f t="shared" si="1"/>
        <v/>
      </c>
      <c r="AO20" s="52" t="str">
        <f>IF('Převáděné služby'!K20 = "N","vyberte FS (N)", "zadejte FS: (M)")</f>
        <v>zadejte FS: (M)</v>
      </c>
      <c r="AP20" s="54" t="str">
        <f>IF(AH20="OK",NazevFS_19,"_")</f>
        <v>_</v>
      </c>
      <c r="AS20" t="s">
        <v>268</v>
      </c>
      <c r="AT20" s="38" t="s">
        <v>656</v>
      </c>
      <c r="AU20" t="b">
        <f>IF(ucastnikZAS_typ_doklad1&lt;&gt;"",TRUE,FALSE)</f>
        <v>0</v>
      </c>
      <c r="AY20"/>
      <c r="BD20" s="1"/>
      <c r="BE20" s="1" t="s">
        <v>547</v>
      </c>
      <c r="BF20" s="1" t="s">
        <v>540</v>
      </c>
      <c r="BG20" s="101"/>
      <c r="BH20" s="101"/>
      <c r="BI20" s="1" t="s">
        <v>545</v>
      </c>
      <c r="BJ20" s="101"/>
      <c r="BK20" s="101"/>
    </row>
    <row r="21" spans="1:65" ht="15" thickBot="1">
      <c r="A21" s="41"/>
      <c r="B21" s="42"/>
      <c r="C21" s="38" t="s">
        <v>247</v>
      </c>
      <c r="D21" s="38" t="s">
        <v>109</v>
      </c>
      <c r="E21" s="43" t="s">
        <v>800</v>
      </c>
      <c r="F21" s="43" t="s">
        <v>804</v>
      </c>
      <c r="G21" s="43" t="s">
        <v>223</v>
      </c>
      <c r="H21" s="43" t="s">
        <v>615</v>
      </c>
      <c r="I21" s="43"/>
      <c r="J21" s="43"/>
      <c r="K21" s="43"/>
      <c r="L21" s="43"/>
      <c r="M21" s="43"/>
      <c r="N21" s="43"/>
      <c r="O21" s="43"/>
      <c r="P21" s="43"/>
      <c r="Q21" s="43"/>
      <c r="R21" s="43"/>
      <c r="S21" s="43"/>
      <c r="T21" s="43"/>
      <c r="U21" s="44"/>
      <c r="V21" s="41"/>
      <c r="W21" s="58"/>
      <c r="X21" s="123">
        <v>8040</v>
      </c>
      <c r="Y21" s="41"/>
      <c r="Z21" s="41"/>
      <c r="AA21" s="41"/>
      <c r="AB21" s="41"/>
      <c r="AC21" s="47" t="b">
        <f>OR('Nové Fakturační Skupiny'!D21="",'Nové Fakturační Skupiny'!E21="",'Nové Fakturační Skupiny'!F21="",'Nové Fakturační Skupiny'!H21="",'Nové Fakturační Skupiny'!I21="",'Nové Fakturační Skupiny'!J21="",'Nové Fakturační Skupiny'!O21="",TypVyuctSluzeb_20="E")</f>
        <v>1</v>
      </c>
      <c r="AD21" s="47" t="b">
        <f>OR('Nové Fakturační Skupiny'!D21="",'Nové Fakturační Skupiny'!E21="",'Nové Fakturační Skupiny'!F21="",'Nové Fakturační Skupiny'!H21="",'Nové Fakturační Skupiny'!I21="",'Nové Fakturační Skupiny'!J21="",'Nové Fakturační Skupiny'!O21="")</f>
        <v>1</v>
      </c>
      <c r="AE21" s="47" t="b">
        <f>OR('Nové Fakturační Skupiny'!D21="",'Nové Fakturační Skupiny'!E21="",'Nové Fakturační Skupiny'!F21="",'Nové Fakturační Skupiny'!H21="",'Nové Fakturační Skupiny'!I21="",'Nové Fakturační Skupiny'!J21="",'Nové Fakturační Skupiny'!L21="",'Nové Fakturační Skupiny'!M21="",'Nové Fakturační Skupiny'!N21="",'Nové Fakturační Skupiny'!O21="")</f>
        <v>1</v>
      </c>
      <c r="AF21" s="47" t="b">
        <f>OR(AND(TypVyuctSluzeb_20="E",BA_PVH_20="T"),AND(IFERROR(SEARCH("ANO",ZasilatEmail_20),"") = 1,TypVyuctSluzeb_20 = "P"),AND(IFERROR(SEARCH("ANO",ZasilatEmail_20),"") = 1,TypVyuctSluzeb_20 = "E",Email_20 = ""))</f>
        <v>0</v>
      </c>
      <c r="AG21" s="46" t="str">
        <f>IF(IF(ZpusobUhrady_20="PP",IF(AC21=FALSE,"OK","!"),IF(ZpusobUhrady_20="BÚ",IF(AD21=FALSE,"OK","!"),IF(ZpusobUhrady_20="I",IF(AE21=FALSE,"OK","!"))))="OK","OK","!")</f>
        <v>!</v>
      </c>
      <c r="AH21" s="43" t="str">
        <f>IF(AND(COUNTIF('Nové Fakturační Skupiny'!$B$2:$B$21,'Nové Fakturační Skupiny'!B21)=1,AF21=FALSE)=TRUE,AG21,"!")</f>
        <v>!</v>
      </c>
      <c r="AI21" s="55"/>
      <c r="AJ21" s="56" t="e">
        <f>VLOOKUP(HesloProBLok_20,AL2:AM12,2,0)</f>
        <v>#N/A</v>
      </c>
      <c r="AK21" s="43" t="str">
        <f t="shared" si="0"/>
        <v>OK</v>
      </c>
      <c r="AL21" s="74" t="s">
        <v>232</v>
      </c>
      <c r="AM21" s="56"/>
      <c r="AN21" s="57" t="str">
        <f t="shared" si="1"/>
        <v/>
      </c>
      <c r="AO21" s="52" t="str">
        <f>IF('Převáděné služby'!K21 = "N","vyberte FS (N)", "zadejte FS: (M)")</f>
        <v>zadejte FS: (M)</v>
      </c>
      <c r="AP21" s="54" t="str">
        <f>IF(AH21="OK",NazevFS_20,"_")</f>
        <v>_</v>
      </c>
      <c r="AS21" t="s">
        <v>452</v>
      </c>
      <c r="AT21" s="1" t="s">
        <v>556</v>
      </c>
      <c r="AU21" s="1" t="b">
        <f>IF(AND(ucastnikZAS_RC&lt;&gt;"",ucastnikZAS_RC&lt;&gt;"vyplňte RČ bez lomítka",ucastnikZAS_RC&lt;&gt;"DD.MM.RRRR"),TRUE,FALSE)</f>
        <v>0</v>
      </c>
      <c r="AV21" s="38"/>
      <c r="AY21" s="1" t="b">
        <f>IF(ucastnikZAS_RC&lt;&gt;"",TRUE,FALSE)</f>
        <v>0</v>
      </c>
      <c r="BD21" s="1"/>
      <c r="BE21" s="88" t="s">
        <v>548</v>
      </c>
      <c r="BF21" s="88" t="s">
        <v>548</v>
      </c>
      <c r="BG21" s="101"/>
      <c r="BH21" s="101"/>
      <c r="BI21" s="1" t="s">
        <v>546</v>
      </c>
      <c r="BJ21" s="101"/>
      <c r="BK21" s="101"/>
    </row>
    <row r="22" spans="1:65" ht="15" thickBot="1">
      <c r="A22" s="41"/>
      <c r="B22" s="42"/>
      <c r="C22" s="43" t="s">
        <v>242</v>
      </c>
      <c r="D22" s="38" t="s">
        <v>811</v>
      </c>
      <c r="E22" s="43" t="s">
        <v>891</v>
      </c>
      <c r="F22" s="43" t="s">
        <v>827</v>
      </c>
      <c r="G22" s="43" t="s">
        <v>39</v>
      </c>
      <c r="H22" s="43" t="s">
        <v>615</v>
      </c>
      <c r="I22" s="43"/>
      <c r="J22" s="43"/>
      <c r="K22" s="43"/>
      <c r="L22" s="43"/>
      <c r="M22" s="43"/>
      <c r="N22" s="43"/>
      <c r="O22" s="43"/>
      <c r="P22" s="43"/>
      <c r="Q22" s="43"/>
      <c r="R22" s="43"/>
      <c r="S22" s="43"/>
      <c r="T22" s="43"/>
      <c r="U22" s="44"/>
      <c r="V22" s="41"/>
      <c r="W22" s="58"/>
      <c r="X22" s="45" t="s">
        <v>129</v>
      </c>
      <c r="Y22" s="41"/>
      <c r="Z22" s="41"/>
      <c r="AA22" s="41"/>
      <c r="AB22" s="41"/>
      <c r="AI22" s="43"/>
      <c r="AL22" s="74" t="s">
        <v>233</v>
      </c>
      <c r="AO22" s="52" t="str">
        <f>IF('Převáděné služby'!K22 = "N","vyberte FS (N)", "zadejte FS: (M)")</f>
        <v>zadejte FS: (M)</v>
      </c>
      <c r="AS22" t="s">
        <v>453</v>
      </c>
      <c r="AT22" s="1" t="s">
        <v>557</v>
      </c>
      <c r="AU22" s="1" t="b">
        <f>IF(AND(zajemceZAS_RC&lt;&gt;"",zajemceZAS_RC&lt;&gt;"vyplňte RČ bez lomítka",zajemceZAS_RC&lt;&gt;"DD.MM.RRRR"),TRUE,FALSE)</f>
        <v>0</v>
      </c>
      <c r="AV22" s="38"/>
      <c r="AW22" s="1" t="b">
        <f>IF(zajemceZAS_RC&lt;&gt;"",TRUE,FALSE)</f>
        <v>0</v>
      </c>
      <c r="AY22" s="1"/>
      <c r="BD22" s="1"/>
      <c r="BE22" s="88" t="s">
        <v>549</v>
      </c>
      <c r="BF22" s="101"/>
      <c r="BG22" s="101"/>
      <c r="BH22" s="101"/>
      <c r="BI22" s="1" t="s">
        <v>547</v>
      </c>
      <c r="BJ22" s="101"/>
      <c r="BK22" s="101"/>
    </row>
    <row r="23" spans="1:65" ht="15" thickBot="1">
      <c r="A23" s="41"/>
      <c r="B23" s="42"/>
      <c r="C23" s="43" t="s">
        <v>242</v>
      </c>
      <c r="D23" s="38" t="s">
        <v>799</v>
      </c>
      <c r="E23" s="43" t="s">
        <v>891</v>
      </c>
      <c r="F23" s="43" t="s">
        <v>828</v>
      </c>
      <c r="G23" s="43" t="s">
        <v>188</v>
      </c>
      <c r="H23" s="43" t="s">
        <v>615</v>
      </c>
      <c r="I23" s="43"/>
      <c r="J23" s="43"/>
      <c r="K23" s="43"/>
      <c r="L23" s="43"/>
      <c r="M23" s="43"/>
      <c r="N23" s="43"/>
      <c r="O23" s="43"/>
      <c r="P23" s="43"/>
      <c r="Q23" s="43"/>
      <c r="R23" s="43"/>
      <c r="S23" s="43"/>
      <c r="T23" s="43"/>
      <c r="U23" s="44"/>
      <c r="V23" s="41"/>
      <c r="W23" s="58"/>
      <c r="X23" s="41"/>
      <c r="Y23" s="41"/>
      <c r="Z23" s="41"/>
      <c r="AA23" s="41"/>
      <c r="AB23" s="41"/>
      <c r="AI23" s="43"/>
      <c r="AL23" s="38">
        <f>IF(LEFT(FC_zajemce,4)="",0,LEFT(FC_zajemce,4))</f>
        <v>0</v>
      </c>
      <c r="AO23" s="52" t="str">
        <f>IF('Převáděné služby'!K23 = "N","vyberte FS (N)", "zadejte FS: (M)")</f>
        <v>zadejte FS: (M)</v>
      </c>
      <c r="AS23" t="s">
        <v>269</v>
      </c>
      <c r="AT23" s="88" t="s">
        <v>548</v>
      </c>
      <c r="AU23" s="1" t="b">
        <f>IF(zajemce_cp&lt;&gt;"",TRUE,FALSE)</f>
        <v>0</v>
      </c>
      <c r="AV23" s="1" t="b">
        <f>IF(zajemce_cp&lt;&gt;"",TRUE,FALSE)</f>
        <v>0</v>
      </c>
      <c r="AW23" s="1" t="b">
        <f>IF(zajemce_cp&lt;&gt;"",TRUE,FALSE)</f>
        <v>0</v>
      </c>
      <c r="BD23" s="1"/>
      <c r="BE23" s="1" t="s">
        <v>550</v>
      </c>
      <c r="BF23" s="101"/>
      <c r="BG23" s="101"/>
      <c r="BH23" s="101"/>
      <c r="BI23" s="88" t="s">
        <v>548</v>
      </c>
      <c r="BJ23" s="101"/>
      <c r="BK23" s="101"/>
    </row>
    <row r="24" spans="1:65" ht="15" thickBot="1">
      <c r="A24" s="41"/>
      <c r="B24" s="42"/>
      <c r="C24" s="43" t="s">
        <v>242</v>
      </c>
      <c r="D24" s="38" t="s">
        <v>814</v>
      </c>
      <c r="E24" s="43" t="s">
        <v>891</v>
      </c>
      <c r="F24" s="43" t="s">
        <v>829</v>
      </c>
      <c r="G24" s="43" t="s">
        <v>40</v>
      </c>
      <c r="H24" s="43" t="s">
        <v>615</v>
      </c>
      <c r="I24" s="43"/>
      <c r="J24" s="43"/>
      <c r="K24" s="43"/>
      <c r="L24" s="43"/>
      <c r="M24" s="43"/>
      <c r="N24" s="43"/>
      <c r="O24" s="43"/>
      <c r="P24" s="43"/>
      <c r="Q24" s="43"/>
      <c r="R24" s="43"/>
      <c r="S24" s="43"/>
      <c r="T24" s="43"/>
      <c r="U24" s="44"/>
      <c r="V24" s="41"/>
      <c r="W24" s="58"/>
      <c r="X24" s="41"/>
      <c r="Y24" s="41"/>
      <c r="Z24" s="41"/>
      <c r="AA24" s="41"/>
      <c r="AB24" s="41"/>
      <c r="AI24" s="43"/>
      <c r="AL24" s="45" t="s">
        <v>797</v>
      </c>
      <c r="AO24" s="52" t="str">
        <f>IF('Převáděné služby'!K24 = "N","vyberte FS (N)", "zadejte FS: (M)")</f>
        <v>zadejte FS: (M)</v>
      </c>
      <c r="AS24" t="s">
        <v>271</v>
      </c>
      <c r="AT24" s="1" t="s">
        <v>542</v>
      </c>
      <c r="AU24" s="1" t="b">
        <f>IF(zajemce_firma&lt;&gt;"",TRUE,FALSE)</f>
        <v>0</v>
      </c>
      <c r="AV24" s="38"/>
      <c r="AW24" s="1" t="b">
        <f>IF(zajemce_firma&lt;&gt;"",TRUE,FALSE)</f>
        <v>0</v>
      </c>
      <c r="BD24" s="1"/>
      <c r="BE24" s="1" t="s">
        <v>551</v>
      </c>
      <c r="BF24" s="101"/>
      <c r="BG24" s="101"/>
      <c r="BH24" s="101"/>
      <c r="BI24" s="88" t="s">
        <v>549</v>
      </c>
      <c r="BJ24" s="101"/>
      <c r="BK24" s="101"/>
    </row>
    <row r="25" spans="1:65" ht="15" thickBot="1">
      <c r="A25" s="41"/>
      <c r="B25" s="42"/>
      <c r="C25" s="43" t="s">
        <v>242</v>
      </c>
      <c r="D25" s="38" t="s">
        <v>12</v>
      </c>
      <c r="E25" s="43" t="s">
        <v>891</v>
      </c>
      <c r="F25" s="43" t="s">
        <v>830</v>
      </c>
      <c r="G25" s="43" t="s">
        <v>189</v>
      </c>
      <c r="H25" s="43" t="s">
        <v>615</v>
      </c>
      <c r="I25" s="43"/>
      <c r="J25" s="43"/>
      <c r="K25" s="43"/>
      <c r="L25" s="43"/>
      <c r="M25" s="43"/>
      <c r="N25" s="43"/>
      <c r="O25" s="43"/>
      <c r="P25" s="43"/>
      <c r="Q25" s="43"/>
      <c r="R25" s="43"/>
      <c r="S25" s="43"/>
      <c r="T25" s="43"/>
      <c r="U25" s="44"/>
      <c r="V25" s="41"/>
      <c r="W25" s="58"/>
      <c r="X25" s="41"/>
      <c r="Y25" s="41"/>
      <c r="Z25" s="41"/>
      <c r="AA25" s="41"/>
      <c r="AB25" s="41"/>
      <c r="AI25" s="43"/>
      <c r="AL25" s="45" t="s">
        <v>796</v>
      </c>
      <c r="AO25" s="52" t="str">
        <f>IF('Převáděné služby'!K25 = "N","vyberte FS (N)", "zadejte FS: (M)")</f>
        <v>zadejte FS: (M)</v>
      </c>
      <c r="AS25" t="s">
        <v>272</v>
      </c>
      <c r="AT25" s="1" t="s">
        <v>543</v>
      </c>
      <c r="AU25" s="1" t="b">
        <f>IF(zajemce_IC&lt;&gt;"",TRUE,FALSE)</f>
        <v>0</v>
      </c>
      <c r="AV25" s="38"/>
      <c r="AW25" s="1" t="b">
        <f>IF(zajemce_IC&lt;&gt;"",TRUE,FALSE)</f>
        <v>0</v>
      </c>
      <c r="BD25" s="1"/>
      <c r="BE25" s="1" t="s">
        <v>552</v>
      </c>
      <c r="BF25" s="101"/>
      <c r="BG25" s="101"/>
      <c r="BH25" s="101"/>
      <c r="BI25" s="1" t="s">
        <v>550</v>
      </c>
      <c r="BJ25" s="101"/>
      <c r="BK25" s="101"/>
    </row>
    <row r="26" spans="1:65" ht="15" thickBot="1">
      <c r="A26" s="41"/>
      <c r="B26" s="42"/>
      <c r="C26" s="43" t="s">
        <v>242</v>
      </c>
      <c r="D26" s="38" t="s">
        <v>116</v>
      </c>
      <c r="E26" s="43" t="s">
        <v>891</v>
      </c>
      <c r="F26" s="43" t="s">
        <v>831</v>
      </c>
      <c r="G26" s="43" t="s">
        <v>34</v>
      </c>
      <c r="H26" s="43" t="s">
        <v>615</v>
      </c>
      <c r="I26" s="43"/>
      <c r="J26" s="43"/>
      <c r="K26" s="43"/>
      <c r="L26" s="43"/>
      <c r="M26" s="43"/>
      <c r="N26" s="43"/>
      <c r="O26" s="43"/>
      <c r="P26" s="43"/>
      <c r="Q26" s="43"/>
      <c r="R26" s="43"/>
      <c r="S26" s="43"/>
      <c r="T26" s="43"/>
      <c r="U26" s="44"/>
      <c r="V26" s="41"/>
      <c r="W26" s="58"/>
      <c r="X26" s="41"/>
      <c r="Y26" s="41"/>
      <c r="Z26" s="41"/>
      <c r="AA26" s="41"/>
      <c r="AB26" s="41"/>
      <c r="AI26" s="43"/>
      <c r="AO26" s="52" t="str">
        <f>IF('Převáděné služby'!K26 = "N","vyberte FS (N)", "zadejte FS: (M)")</f>
        <v>zadejte FS: (M)</v>
      </c>
      <c r="AS26" t="s">
        <v>273</v>
      </c>
      <c r="AT26" s="1" t="s">
        <v>534</v>
      </c>
      <c r="AU26" s="1" t="b">
        <f>IF(zajemce_jmeno&lt;&gt;"",TRUE,FALSE)</f>
        <v>0</v>
      </c>
      <c r="AV26" s="1" t="b">
        <f>IF(zajemce_jmeno&lt;&gt;"",TRUE,FALSE)</f>
        <v>0</v>
      </c>
      <c r="BD26" s="1"/>
      <c r="BE26" s="1" t="s">
        <v>553</v>
      </c>
      <c r="BF26" s="101"/>
      <c r="BG26" s="101"/>
      <c r="BH26" s="101"/>
      <c r="BI26" s="1" t="s">
        <v>551</v>
      </c>
      <c r="BJ26" s="101"/>
      <c r="BK26" s="101"/>
    </row>
    <row r="27" spans="1:65" ht="15" thickBot="1">
      <c r="A27" s="41"/>
      <c r="B27" s="42"/>
      <c r="C27" s="43" t="s">
        <v>242</v>
      </c>
      <c r="D27" s="38" t="s">
        <v>713</v>
      </c>
      <c r="E27" s="43" t="s">
        <v>891</v>
      </c>
      <c r="F27" s="43" t="s">
        <v>832</v>
      </c>
      <c r="G27" s="43" t="s">
        <v>190</v>
      </c>
      <c r="H27" s="43" t="s">
        <v>615</v>
      </c>
      <c r="I27" s="43"/>
      <c r="J27" s="117"/>
      <c r="K27" s="43"/>
      <c r="L27" s="43"/>
      <c r="M27" s="43"/>
      <c r="N27" s="43"/>
      <c r="O27" s="43"/>
      <c r="P27" s="43"/>
      <c r="Q27" s="43"/>
      <c r="R27" s="43"/>
      <c r="S27" s="43"/>
      <c r="T27" s="43"/>
      <c r="U27" s="44"/>
      <c r="V27" s="41"/>
      <c r="W27" s="58"/>
      <c r="X27" s="41"/>
      <c r="Y27" s="41"/>
      <c r="Z27" s="41"/>
      <c r="AA27" s="41"/>
      <c r="AB27" s="41"/>
      <c r="AO27" s="52" t="str">
        <f>IF('Převáděné služby'!K27 = "N","vyberte FS (N)", "zadejte FS: (M)")</f>
        <v>zadejte FS: (M)</v>
      </c>
      <c r="AS27" t="s">
        <v>454</v>
      </c>
      <c r="AT27" s="1" t="s">
        <v>707</v>
      </c>
      <c r="AU27" s="1" t="b">
        <f>IF(zajemce_prijmeni&lt;&gt;"",TRUE,FALSE)</f>
        <v>0</v>
      </c>
      <c r="AV27" s="1" t="b">
        <f>IF(zajemce_prijmeni&lt;&gt;"",TRUE,FALSE)</f>
        <v>0</v>
      </c>
      <c r="BD27" s="1"/>
      <c r="BE27" s="1"/>
      <c r="BF27" s="1"/>
      <c r="BG27" s="101"/>
      <c r="BH27" s="101"/>
      <c r="BI27" s="1" t="s">
        <v>552</v>
      </c>
      <c r="BJ27" s="101"/>
      <c r="BK27" s="101"/>
    </row>
    <row r="28" spans="1:65" ht="15" thickBot="1">
      <c r="A28" s="41"/>
      <c r="B28" s="42"/>
      <c r="C28" s="43" t="s">
        <v>242</v>
      </c>
      <c r="D28" s="38" t="s">
        <v>14</v>
      </c>
      <c r="E28" s="43" t="s">
        <v>891</v>
      </c>
      <c r="F28" s="43" t="s">
        <v>833</v>
      </c>
      <c r="G28" s="43" t="s">
        <v>36</v>
      </c>
      <c r="H28" s="43" t="s">
        <v>615</v>
      </c>
      <c r="I28" s="43"/>
      <c r="J28" s="117"/>
      <c r="K28" s="43"/>
      <c r="L28" s="43"/>
      <c r="M28" s="43"/>
      <c r="N28" s="43"/>
      <c r="O28" s="43"/>
      <c r="P28" s="43"/>
      <c r="Q28" s="43"/>
      <c r="R28" s="43"/>
      <c r="S28" s="43"/>
      <c r="T28" s="43"/>
      <c r="U28" s="44"/>
      <c r="V28" s="41"/>
      <c r="W28" s="58"/>
      <c r="X28" s="41"/>
      <c r="Y28" s="41"/>
      <c r="Z28" s="41"/>
      <c r="AA28" s="41"/>
      <c r="AB28" s="41"/>
      <c r="AO28" s="52" t="str">
        <f>IF('Převáděné služby'!K28 = "N","vyberte FS (N)", "zadejte FS: (M)")</f>
        <v>zadejte FS: (M)</v>
      </c>
      <c r="AS28" t="s">
        <v>274</v>
      </c>
      <c r="AT28" s="1" t="s">
        <v>536</v>
      </c>
      <c r="AU28" s="1" t="b">
        <f>IF(zajemce_mesto&lt;&gt;"",TRUE,FALSE)</f>
        <v>0</v>
      </c>
      <c r="AV28" s="1" t="b">
        <f>IF(zajemce_mesto&lt;&gt;"",TRUE,FALSE)</f>
        <v>0</v>
      </c>
      <c r="AW28" s="1" t="b">
        <f>IF(zajemce_mesto&lt;&gt;"",TRUE,FALSE)</f>
        <v>0</v>
      </c>
      <c r="BD28" s="1"/>
      <c r="BE28" s="1"/>
      <c r="BF28" s="101"/>
      <c r="BG28" s="101"/>
      <c r="BH28" s="101"/>
      <c r="BI28" s="1" t="s">
        <v>553</v>
      </c>
      <c r="BJ28" s="101"/>
      <c r="BK28" s="101"/>
    </row>
    <row r="29" spans="1:65" ht="15" thickBot="1">
      <c r="A29" s="41"/>
      <c r="B29" s="42"/>
      <c r="C29" s="43" t="s">
        <v>242</v>
      </c>
      <c r="D29" s="38" t="s">
        <v>71</v>
      </c>
      <c r="E29" s="43" t="s">
        <v>891</v>
      </c>
      <c r="F29" s="43" t="s">
        <v>834</v>
      </c>
      <c r="G29" s="43" t="s">
        <v>191</v>
      </c>
      <c r="H29" s="43" t="s">
        <v>615</v>
      </c>
      <c r="I29" s="43"/>
      <c r="J29" s="117"/>
      <c r="K29" s="43"/>
      <c r="L29" s="43"/>
      <c r="M29" s="43"/>
      <c r="N29" s="43"/>
      <c r="O29" s="43"/>
      <c r="P29" s="43"/>
      <c r="Q29" s="43"/>
      <c r="R29" s="43"/>
      <c r="S29" s="43"/>
      <c r="T29" s="43"/>
      <c r="U29" s="44"/>
      <c r="V29" s="41"/>
      <c r="W29" s="58"/>
      <c r="X29" s="41"/>
      <c r="Y29" s="41"/>
      <c r="Z29" s="41"/>
      <c r="AA29" s="41"/>
      <c r="AB29" s="41"/>
      <c r="AO29" s="52" t="str">
        <f>IF('Převáděné služby'!K29 = "N","vyberte FS (N)", "zadejte FS: (M)")</f>
        <v>zadejte FS: (M)</v>
      </c>
      <c r="AS29" t="s">
        <v>275</v>
      </c>
      <c r="AT29" s="1" t="s">
        <v>538</v>
      </c>
      <c r="AU29" s="1" t="b">
        <f>IF(zajemce_nation&lt;&gt;"",TRUE,FALSE)</f>
        <v>0</v>
      </c>
      <c r="AV29" s="1" t="b">
        <f>IF(zajemce_nation&lt;&gt;"",TRUE,FALSE)</f>
        <v>0</v>
      </c>
    </row>
    <row r="30" spans="1:65" ht="15" thickBot="1">
      <c r="A30" s="41"/>
      <c r="B30" s="42"/>
      <c r="C30" s="43" t="s">
        <v>242</v>
      </c>
      <c r="D30" s="38" t="s">
        <v>109</v>
      </c>
      <c r="E30" s="43" t="s">
        <v>714</v>
      </c>
      <c r="F30" s="43" t="s">
        <v>149</v>
      </c>
      <c r="G30" s="43" t="s">
        <v>35</v>
      </c>
      <c r="H30" s="43" t="s">
        <v>615</v>
      </c>
      <c r="I30" s="43"/>
      <c r="J30" s="117"/>
      <c r="K30" s="43"/>
      <c r="L30" s="43"/>
      <c r="M30" s="43"/>
      <c r="N30" s="43"/>
      <c r="O30" s="43"/>
      <c r="P30" s="43"/>
      <c r="Q30" s="43"/>
      <c r="R30" s="43"/>
      <c r="S30" s="43"/>
      <c r="T30" s="43"/>
      <c r="U30" s="44"/>
      <c r="V30" s="41"/>
      <c r="W30" s="58"/>
      <c r="X30" s="41"/>
      <c r="Y30" s="41"/>
      <c r="Z30" s="41"/>
      <c r="AA30" s="41"/>
      <c r="AB30" s="41"/>
      <c r="AO30" s="52" t="str">
        <f>IF('Převáděné služby'!K30 = "N","vyberte FS (N)", "zadejte FS: (M)")</f>
        <v>zadejte FS: (M)</v>
      </c>
      <c r="AS30" t="s">
        <v>276</v>
      </c>
      <c r="AT30" s="1" t="s">
        <v>540</v>
      </c>
      <c r="AU30" s="1" t="b">
        <f>IF(AND(zajemce_platnost1&lt;&gt;"",zajemce_platnost1&lt;&gt;"DD.MM.RRRR"),TRUE,FALSE)</f>
        <v>0</v>
      </c>
      <c r="AV30" s="1" t="b">
        <f>IF(zajemce_platnost1&lt;&gt;"",TRUE,FALSE)</f>
        <v>0</v>
      </c>
    </row>
    <row r="31" spans="1:65" ht="15" thickBot="1">
      <c r="A31" s="41"/>
      <c r="B31" s="59"/>
      <c r="D31"/>
      <c r="E31" s="43" t="s">
        <v>714</v>
      </c>
      <c r="F31" s="43" t="s">
        <v>174</v>
      </c>
      <c r="G31" s="43" t="s">
        <v>192</v>
      </c>
      <c r="H31" s="43" t="s">
        <v>615</v>
      </c>
      <c r="I31" s="43"/>
      <c r="J31" s="117"/>
      <c r="K31" s="43"/>
      <c r="L31" s="43"/>
      <c r="M31" s="43"/>
      <c r="N31" s="43"/>
      <c r="O31" s="43"/>
      <c r="P31" s="43"/>
      <c r="Q31" s="43"/>
      <c r="R31" s="43"/>
      <c r="S31" s="43"/>
      <c r="T31" s="43"/>
      <c r="U31" s="44"/>
      <c r="V31" s="41"/>
      <c r="W31" s="58"/>
      <c r="X31" s="41"/>
      <c r="Y31" s="41"/>
      <c r="Z31" s="41"/>
      <c r="AA31" s="41"/>
      <c r="AB31" s="41"/>
      <c r="AO31" s="52" t="str">
        <f>IF('Převáděné služby'!K31 = "N","vyberte FS (N)", "zadejte FS: (M)")</f>
        <v>zadejte FS: (M)</v>
      </c>
      <c r="AS31" t="s">
        <v>277</v>
      </c>
      <c r="AT31" s="38" t="s">
        <v>657</v>
      </c>
      <c r="AU31" s="38" t="b">
        <f>IF(zajemce_typ_doklad1&lt;&gt;"",TRUE,FALSE)</f>
        <v>0</v>
      </c>
      <c r="AV31" s="38" t="b">
        <f>IF(zajemce_typ_doklad1&lt;&gt;"",TRUE,FALSE)</f>
        <v>0</v>
      </c>
    </row>
    <row r="32" spans="1:65" ht="15" thickBot="1">
      <c r="A32" s="41"/>
      <c r="B32" s="61"/>
      <c r="D32"/>
      <c r="E32" s="43" t="s">
        <v>715</v>
      </c>
      <c r="F32" s="43" t="s">
        <v>835</v>
      </c>
      <c r="G32" s="43" t="s">
        <v>33</v>
      </c>
      <c r="H32" s="43" t="s">
        <v>615</v>
      </c>
      <c r="I32" s="43"/>
      <c r="J32" s="117"/>
      <c r="K32" s="43"/>
      <c r="L32" s="43"/>
      <c r="M32" s="43"/>
      <c r="N32" s="43"/>
      <c r="O32" s="60"/>
      <c r="P32" s="43"/>
      <c r="Q32" s="43"/>
      <c r="R32" s="43"/>
      <c r="S32" s="43"/>
      <c r="T32" s="43"/>
      <c r="U32" s="44"/>
      <c r="V32" s="41"/>
      <c r="W32" s="58"/>
      <c r="X32" s="41"/>
      <c r="Y32" s="41"/>
      <c r="Z32" s="41"/>
      <c r="AA32" s="41"/>
      <c r="AB32" s="41"/>
      <c r="AO32" s="52" t="str">
        <f>IF('Převáděné služby'!K32 = "N","vyberte FS (N)", "zadejte FS: (M)")</f>
        <v>zadejte FS: (M)</v>
      </c>
      <c r="AS32" t="s">
        <v>279</v>
      </c>
      <c r="AT32" s="1" t="s">
        <v>537</v>
      </c>
      <c r="AU32" s="1" t="b">
        <f>IF(zajemce_PSC&lt;&gt;"",TRUE,FALSE)</f>
        <v>0</v>
      </c>
      <c r="AV32" s="1" t="b">
        <f>IF(zajemce_PSC&lt;&gt;"",TRUE,FALSE)</f>
        <v>0</v>
      </c>
      <c r="AW32" s="1" t="b">
        <f>IF(zajemce_PSC&lt;&gt;"",TRUE,FALSE)</f>
        <v>0</v>
      </c>
    </row>
    <row r="33" spans="1:51" ht="15" thickBot="1">
      <c r="A33" s="41"/>
      <c r="B33" s="61"/>
      <c r="D33"/>
      <c r="E33" s="43" t="s">
        <v>715</v>
      </c>
      <c r="F33" s="43" t="s">
        <v>836</v>
      </c>
      <c r="G33" s="43" t="s">
        <v>185</v>
      </c>
      <c r="H33" s="43" t="s">
        <v>615</v>
      </c>
      <c r="I33" s="43"/>
      <c r="J33" s="117"/>
      <c r="K33" s="43"/>
      <c r="L33" s="43"/>
      <c r="M33" s="43"/>
      <c r="N33" s="43"/>
      <c r="O33" s="43"/>
      <c r="P33" s="43"/>
      <c r="Q33" s="43"/>
      <c r="R33" s="43"/>
      <c r="S33" s="43"/>
      <c r="T33" s="43"/>
      <c r="U33" s="44"/>
      <c r="V33" s="41"/>
      <c r="W33" s="58"/>
      <c r="X33" s="41"/>
      <c r="Y33" s="41"/>
      <c r="Z33" s="41"/>
      <c r="AA33" s="41"/>
      <c r="AB33" s="41"/>
      <c r="AO33" s="52" t="str">
        <f>IF('Převáděné služby'!K33 = "N","vyberte FS (N)", "zadejte FS: (M)")</f>
        <v>zadejte FS: (M)</v>
      </c>
      <c r="AS33" t="s">
        <v>278</v>
      </c>
      <c r="AT33" s="1" t="s">
        <v>555</v>
      </c>
      <c r="AU33" s="1" t="b">
        <f>IF(AND(zajemce_RC&lt;&gt;"",zajemce_RC&lt;&gt;"vyplňte RČ bez lomítka",zajemce_RC&lt;&gt;"DD.MM.RRRR"),TRUE,FALSE)</f>
        <v>0</v>
      </c>
      <c r="AV33" s="1" t="b">
        <f>IF(zajemce_RC&lt;&gt;"",TRUE,FALSE)</f>
        <v>0</v>
      </c>
    </row>
    <row r="34" spans="1:51" ht="15" thickBot="1">
      <c r="A34" s="41"/>
      <c r="B34" s="59"/>
      <c r="D34"/>
      <c r="E34" s="43" t="s">
        <v>715</v>
      </c>
      <c r="F34" s="43" t="s">
        <v>837</v>
      </c>
      <c r="G34" s="43" t="s">
        <v>565</v>
      </c>
      <c r="H34" s="43" t="s">
        <v>615</v>
      </c>
      <c r="I34" s="43"/>
      <c r="J34" s="117"/>
      <c r="K34" s="43"/>
      <c r="L34" s="43"/>
      <c r="M34" s="43"/>
      <c r="N34" s="43"/>
      <c r="O34" s="43"/>
      <c r="P34" s="43"/>
      <c r="Q34" s="43"/>
      <c r="R34" s="43"/>
      <c r="S34" s="43"/>
      <c r="T34" s="43"/>
      <c r="U34" s="44"/>
      <c r="V34" s="41"/>
      <c r="W34" s="58"/>
      <c r="X34" s="41"/>
      <c r="Y34" s="41"/>
      <c r="Z34" s="41"/>
      <c r="AA34" s="41"/>
      <c r="AB34" s="41"/>
      <c r="AO34" s="52" t="str">
        <f>IF('Převáděné služby'!K34 = "N","vyberte FS (N)", "zadejte FS: (M)")</f>
        <v>zadejte FS: (M)</v>
      </c>
      <c r="AS34" t="s">
        <v>455</v>
      </c>
      <c r="AT34" s="1" t="s">
        <v>533</v>
      </c>
      <c r="AU34" s="1" t="b">
        <f>IF(zajemce_subjektivita&lt;&gt;"",TRUE,FALSE)</f>
        <v>1</v>
      </c>
      <c r="AV34" s="1" t="b">
        <f>IF(zajemce_subjektivita&lt;&gt;"",TRUE,FALSE)</f>
        <v>1</v>
      </c>
      <c r="AW34" s="1" t="b">
        <f>IF(zajemce_subjektivita&lt;&gt;"",TRUE,FALSE)</f>
        <v>1</v>
      </c>
    </row>
    <row r="35" spans="1:51" ht="15" thickBot="1">
      <c r="A35" s="41"/>
      <c r="B35" s="61"/>
      <c r="D35"/>
      <c r="E35" s="43" t="s">
        <v>715</v>
      </c>
      <c r="F35" s="43" t="s">
        <v>838</v>
      </c>
      <c r="G35" s="43" t="s">
        <v>566</v>
      </c>
      <c r="H35" s="43" t="s">
        <v>615</v>
      </c>
      <c r="I35" s="43"/>
      <c r="J35" s="117"/>
      <c r="K35" s="62"/>
      <c r="L35" s="43"/>
      <c r="M35" s="43"/>
      <c r="N35" s="43"/>
      <c r="O35" s="43"/>
      <c r="P35" s="43"/>
      <c r="Q35" s="43"/>
      <c r="R35" s="43"/>
      <c r="S35" s="43"/>
      <c r="T35" s="43"/>
      <c r="U35" s="44"/>
      <c r="V35" s="41"/>
      <c r="W35" s="58"/>
      <c r="X35" s="41"/>
      <c r="Y35" s="41"/>
      <c r="Z35" s="41"/>
      <c r="AA35" s="41"/>
      <c r="AB35" s="41"/>
      <c r="AO35" s="52" t="str">
        <f>IF('Převáděné služby'!K35 = "N","vyberte FS (N)", "zadejte FS: (M)")</f>
        <v>zadejte FS: (M)</v>
      </c>
      <c r="AS35" t="s">
        <v>456</v>
      </c>
      <c r="AT35" s="1" t="s">
        <v>535</v>
      </c>
      <c r="AU35" s="1" t="b">
        <f>IF(zajemce_ulice&lt;&gt;"",TRUE,FALSE)</f>
        <v>0</v>
      </c>
      <c r="AV35" s="1" t="b">
        <f>IF(zajemce_ulice&lt;&gt;"",TRUE,FALSE)</f>
        <v>0</v>
      </c>
    </row>
    <row r="36" spans="1:51" ht="15" thickBot="1">
      <c r="A36" s="41"/>
      <c r="B36" s="59"/>
      <c r="D36"/>
      <c r="E36" s="43" t="s">
        <v>715</v>
      </c>
      <c r="F36" s="43" t="s">
        <v>839</v>
      </c>
      <c r="G36" s="43" t="s">
        <v>218</v>
      </c>
      <c r="H36" s="43" t="s">
        <v>615</v>
      </c>
      <c r="I36" s="43"/>
      <c r="J36" s="117"/>
      <c r="K36" s="43"/>
      <c r="L36" s="43"/>
      <c r="M36" s="43"/>
      <c r="N36" s="43"/>
      <c r="O36" s="43"/>
      <c r="P36" s="43"/>
      <c r="Q36" s="43"/>
      <c r="R36" s="43"/>
      <c r="S36" s="43"/>
      <c r="T36" s="43"/>
      <c r="U36" s="44"/>
      <c r="V36" s="41"/>
      <c r="W36" s="58"/>
      <c r="X36" s="41"/>
      <c r="Y36" s="41"/>
      <c r="Z36" s="41"/>
      <c r="AA36" s="41"/>
      <c r="AB36" s="41"/>
      <c r="AO36" s="52" t="str">
        <f>IF('Převáděné služby'!K36 = "N","vyberte FS (N)", "zadejte FS: (M)")</f>
        <v>zadejte FS: (M)</v>
      </c>
      <c r="AS36" t="s">
        <v>280</v>
      </c>
      <c r="AT36" s="88" t="s">
        <v>549</v>
      </c>
      <c r="AU36" s="1" t="b">
        <f>IF(zajemceZAS_cp&lt;&gt;"",TRUE,FALSE)</f>
        <v>0</v>
      </c>
      <c r="AW36" s="1" t="b">
        <f>IF(zajemceZAS_cp&lt;&gt;"",TRUE,FALSE)</f>
        <v>0</v>
      </c>
    </row>
    <row r="37" spans="1:51" ht="15" thickBot="1">
      <c r="A37" s="41"/>
      <c r="B37" s="61"/>
      <c r="D37"/>
      <c r="E37" s="43" t="s">
        <v>715</v>
      </c>
      <c r="F37" s="43" t="s">
        <v>840</v>
      </c>
      <c r="G37" s="43" t="s">
        <v>177</v>
      </c>
      <c r="H37" s="43" t="s">
        <v>615</v>
      </c>
      <c r="I37" s="43"/>
      <c r="J37" s="117"/>
      <c r="K37" s="43"/>
      <c r="L37" s="43"/>
      <c r="M37" s="43"/>
      <c r="N37" s="43"/>
      <c r="O37" s="43"/>
      <c r="P37" s="43"/>
      <c r="Q37" s="43"/>
      <c r="R37" s="43"/>
      <c r="S37" s="43"/>
      <c r="T37" s="43"/>
      <c r="U37" s="44"/>
      <c r="V37" s="41"/>
      <c r="W37" s="58"/>
      <c r="X37" s="41"/>
      <c r="Y37" s="41"/>
      <c r="Z37" s="41"/>
      <c r="AA37" s="41"/>
      <c r="AB37" s="41"/>
      <c r="AO37" s="52" t="str">
        <f>IF('Převáděné služby'!K37 = "N","vyberte FS (N)", "zadejte FS: (M)")</f>
        <v>zadejte FS: (M)</v>
      </c>
      <c r="AS37" t="s">
        <v>281</v>
      </c>
      <c r="AT37" s="1" t="s">
        <v>552</v>
      </c>
      <c r="AU37" s="1" t="b">
        <f>IF(zajemceZAS_doklad1&lt;&gt;"",TRUE,FALSE)</f>
        <v>0</v>
      </c>
      <c r="AW37" s="1"/>
    </row>
    <row r="38" spans="1:51" ht="15" thickBot="1">
      <c r="A38" s="41"/>
      <c r="B38" s="42"/>
      <c r="D38"/>
      <c r="E38" s="43" t="s">
        <v>715</v>
      </c>
      <c r="F38" s="43" t="s">
        <v>841</v>
      </c>
      <c r="G38" s="43" t="s">
        <v>193</v>
      </c>
      <c r="H38" s="43" t="s">
        <v>615</v>
      </c>
      <c r="I38" s="43"/>
      <c r="J38" s="117"/>
      <c r="K38" s="43"/>
      <c r="L38" s="43"/>
      <c r="M38" s="43"/>
      <c r="N38" s="43"/>
      <c r="O38" s="43"/>
      <c r="P38" s="43"/>
      <c r="Q38" s="43"/>
      <c r="R38" s="43"/>
      <c r="S38" s="43"/>
      <c r="T38" s="43"/>
      <c r="U38" s="44"/>
      <c r="V38" s="41"/>
      <c r="W38" s="58"/>
      <c r="X38" s="41"/>
      <c r="Y38" s="41"/>
      <c r="Z38" s="41"/>
      <c r="AA38" s="41"/>
      <c r="AB38" s="41"/>
      <c r="AO38" s="52" t="str">
        <f>IF('Převáděné služby'!K38 = "N","vyberte FS (N)", "zadejte FS: (M)")</f>
        <v>zadejte FS: (M)</v>
      </c>
      <c r="AS38" t="s">
        <v>270</v>
      </c>
      <c r="AT38" s="1" t="s">
        <v>544</v>
      </c>
      <c r="AU38" s="1" t="b">
        <f>IF(zajemceZAS_jmeno&lt;&gt;"",TRUE,FALSE)</f>
        <v>0</v>
      </c>
      <c r="AW38" s="1" t="b">
        <f>IF(zajemceZAS_jmeno&lt;&gt;"",TRUE,FALSE)</f>
        <v>0</v>
      </c>
    </row>
    <row r="39" spans="1:51" ht="15" thickBot="1">
      <c r="A39" s="41"/>
      <c r="B39" s="42"/>
      <c r="D39"/>
      <c r="E39" s="43" t="s">
        <v>715</v>
      </c>
      <c r="F39" s="43" t="s">
        <v>842</v>
      </c>
      <c r="G39" s="43" t="s">
        <v>178</v>
      </c>
      <c r="H39" s="43" t="s">
        <v>615</v>
      </c>
      <c r="I39" s="43"/>
      <c r="J39" s="117"/>
      <c r="K39" s="43"/>
      <c r="L39" s="43"/>
      <c r="M39" s="43"/>
      <c r="N39" s="43"/>
      <c r="O39" s="43"/>
      <c r="P39" s="43"/>
      <c r="Q39" s="43"/>
      <c r="R39" s="43"/>
      <c r="S39" s="43"/>
      <c r="T39" s="43"/>
      <c r="U39" s="44"/>
      <c r="V39" s="41"/>
      <c r="W39" s="58"/>
      <c r="X39" s="41"/>
      <c r="Y39" s="41"/>
      <c r="Z39" s="41"/>
      <c r="AA39" s="41"/>
      <c r="AB39" s="41"/>
      <c r="AO39" s="52" t="str">
        <f>IF('Převáděné služby'!K39 = "N","vyberte FS (N)", "zadejte FS: (M)")</f>
        <v>zadejte FS: (M)</v>
      </c>
      <c r="AS39" t="s">
        <v>317</v>
      </c>
      <c r="AT39" s="1" t="s">
        <v>704</v>
      </c>
      <c r="AU39" s="38" t="b">
        <f>IF(zajemceZAS_prijmeni&lt;&gt;"",TRUE,FALSE)</f>
        <v>0</v>
      </c>
      <c r="AW39" s="38" t="b">
        <f>IF(zajemceZAS_prijmeni&lt;&gt;"",TRUE,FALSE)</f>
        <v>0</v>
      </c>
    </row>
    <row r="40" spans="1:51" ht="15" thickBot="1">
      <c r="A40" s="41"/>
      <c r="B40" s="42"/>
      <c r="D40"/>
      <c r="E40" s="43" t="s">
        <v>715</v>
      </c>
      <c r="F40" s="43" t="s">
        <v>843</v>
      </c>
      <c r="G40" s="43" t="s">
        <v>194</v>
      </c>
      <c r="H40" s="43" t="s">
        <v>615</v>
      </c>
      <c r="I40" s="43"/>
      <c r="J40" s="117"/>
      <c r="K40" s="43"/>
      <c r="L40" s="43"/>
      <c r="M40" s="43"/>
      <c r="N40" s="43"/>
      <c r="O40" s="43"/>
      <c r="P40" s="43"/>
      <c r="Q40" s="43"/>
      <c r="R40" s="43"/>
      <c r="S40" s="43"/>
      <c r="T40" s="43"/>
      <c r="U40" s="44"/>
      <c r="V40" s="41"/>
      <c r="W40" s="58"/>
      <c r="X40" s="41"/>
      <c r="Y40" s="41"/>
      <c r="Z40" s="41"/>
      <c r="AA40" s="41"/>
      <c r="AB40" s="41"/>
      <c r="AO40" s="52" t="str">
        <f>IF('Převáděné služby'!K40 = "N","vyberte FS (N)", "zadejte FS: (M)")</f>
        <v>zadejte FS: (M)</v>
      </c>
      <c r="AS40" t="s">
        <v>318</v>
      </c>
      <c r="AT40" s="1" t="s">
        <v>546</v>
      </c>
      <c r="AU40" s="1" t="b">
        <f>IF(zajemceZAS_mesto&lt;&gt;"",TRUE,FALSE)</f>
        <v>0</v>
      </c>
      <c r="AW40" s="1" t="b">
        <f>IF(zajemceZAS_mesto&lt;&gt;"",TRUE,FALSE)</f>
        <v>0</v>
      </c>
    </row>
    <row r="41" spans="1:51" ht="15" thickBot="1">
      <c r="A41" s="41"/>
      <c r="B41" s="42"/>
      <c r="D41"/>
      <c r="E41" s="43" t="s">
        <v>715</v>
      </c>
      <c r="F41" s="43" t="s">
        <v>844</v>
      </c>
      <c r="G41" s="43" t="s">
        <v>179</v>
      </c>
      <c r="H41" s="43" t="s">
        <v>615</v>
      </c>
      <c r="I41" s="43"/>
      <c r="J41" s="117"/>
      <c r="K41" s="43"/>
      <c r="L41" s="43"/>
      <c r="M41" s="43"/>
      <c r="N41" s="43"/>
      <c r="O41" s="43"/>
      <c r="P41" s="43"/>
      <c r="Q41" s="43"/>
      <c r="R41" s="43"/>
      <c r="S41" s="43"/>
      <c r="T41" s="43"/>
      <c r="U41" s="44"/>
      <c r="V41" s="41"/>
      <c r="W41" s="58"/>
      <c r="X41" s="41"/>
      <c r="Y41" s="41"/>
      <c r="Z41" s="41"/>
      <c r="AA41" s="41"/>
      <c r="AB41" s="41"/>
      <c r="AO41" s="52" t="str">
        <f>IF('Převáděné služby'!K41 = "N","vyberte FS (N)", "zadejte FS: (M)")</f>
        <v>zadejte FS: (M)</v>
      </c>
      <c r="AS41" t="s">
        <v>432</v>
      </c>
      <c r="AT41" s="1" t="s">
        <v>550</v>
      </c>
      <c r="AU41" s="1" t="b">
        <f>IF(zajemceZAS_nation&lt;&gt;"",TRUE,FALSE)</f>
        <v>0</v>
      </c>
      <c r="AV41" s="1"/>
      <c r="AW41" s="1" t="b">
        <f>IF(zajemceZAS_nation&lt;&gt;"",TRUE,FALSE)</f>
        <v>0</v>
      </c>
    </row>
    <row r="42" spans="1:51" ht="15" thickBot="1">
      <c r="A42" s="41"/>
      <c r="B42" s="42"/>
      <c r="D42"/>
      <c r="E42" s="43" t="s">
        <v>715</v>
      </c>
      <c r="F42" s="43" t="s">
        <v>42</v>
      </c>
      <c r="G42" s="43" t="s">
        <v>195</v>
      </c>
      <c r="H42" s="43" t="s">
        <v>615</v>
      </c>
      <c r="I42" s="43"/>
      <c r="J42" s="117"/>
      <c r="K42" s="43"/>
      <c r="L42" s="43"/>
      <c r="M42" s="43"/>
      <c r="N42" s="43"/>
      <c r="O42" s="43"/>
      <c r="P42" s="43"/>
      <c r="Q42" s="43"/>
      <c r="R42" s="43"/>
      <c r="S42" s="43"/>
      <c r="T42" s="43"/>
      <c r="U42" s="44"/>
      <c r="V42" s="41"/>
      <c r="W42" s="58"/>
      <c r="X42" s="41"/>
      <c r="Y42" s="41"/>
      <c r="Z42" s="41"/>
      <c r="AA42" s="41"/>
      <c r="AB42" s="41"/>
      <c r="AO42" s="52" t="str">
        <f>IF('Převáděné služby'!K42 = "N","vyberte FS (N)", "zadejte FS: (M)")</f>
        <v>zadejte FS: (M)</v>
      </c>
      <c r="AS42" t="s">
        <v>457</v>
      </c>
      <c r="AT42" s="1" t="s">
        <v>553</v>
      </c>
      <c r="AU42" s="1" t="b">
        <f>IF(AND(zajemceZAS_platnost1&lt;&gt;"",zajemceZAS_platnost1&lt;&gt;"DD.MM.RRRR"),TRUE,FALSE)</f>
        <v>0</v>
      </c>
      <c r="AW42" s="1"/>
    </row>
    <row r="43" spans="1:51" ht="15" thickBot="1">
      <c r="A43" s="41"/>
      <c r="B43" s="42"/>
      <c r="D43"/>
      <c r="E43" s="43" t="s">
        <v>715</v>
      </c>
      <c r="F43" s="43" t="s">
        <v>181</v>
      </c>
      <c r="G43" s="43" t="s">
        <v>845</v>
      </c>
      <c r="H43" s="43" t="s">
        <v>615</v>
      </c>
      <c r="I43" s="43"/>
      <c r="J43" s="117"/>
      <c r="K43" s="43"/>
      <c r="L43" s="43"/>
      <c r="M43" s="43"/>
      <c r="N43" s="43"/>
      <c r="O43" s="43"/>
      <c r="P43" s="43"/>
      <c r="Q43" s="43"/>
      <c r="R43" s="43"/>
      <c r="S43" s="43"/>
      <c r="T43" s="43"/>
      <c r="U43" s="44"/>
      <c r="V43" s="41"/>
      <c r="W43" s="58"/>
      <c r="X43" s="41"/>
      <c r="Y43" s="41"/>
      <c r="Z43" s="41"/>
      <c r="AA43" s="41"/>
      <c r="AB43" s="41"/>
      <c r="AO43" s="52" t="str">
        <f>IF('Převáděné služby'!K43 = "N","vyberte FS (N)", "zadejte FS: (M)")</f>
        <v>zadejte FS: (M)</v>
      </c>
      <c r="AS43" t="s">
        <v>282</v>
      </c>
      <c r="AT43" s="38" t="s">
        <v>658</v>
      </c>
      <c r="AU43" s="38" t="b">
        <f>IF(zajemceZAS_typ_doklad1&lt;&gt;"",TRUE,FALSE)</f>
        <v>0</v>
      </c>
      <c r="AV43" s="38"/>
    </row>
    <row r="44" spans="1:51" ht="15" thickBot="1">
      <c r="A44" s="41"/>
      <c r="B44" s="42"/>
      <c r="D44"/>
      <c r="E44" s="43" t="s">
        <v>715</v>
      </c>
      <c r="F44" s="43" t="s">
        <v>43</v>
      </c>
      <c r="G44" s="43" t="s">
        <v>846</v>
      </c>
      <c r="H44" s="43" t="s">
        <v>615</v>
      </c>
      <c r="I44" s="43"/>
      <c r="J44" s="117"/>
      <c r="K44" s="43"/>
      <c r="L44" s="43"/>
      <c r="M44" s="43"/>
      <c r="N44" s="43"/>
      <c r="O44" s="43"/>
      <c r="P44" s="43"/>
      <c r="Q44" s="43"/>
      <c r="R44" s="43"/>
      <c r="S44" s="43"/>
      <c r="T44" s="43"/>
      <c r="U44" s="44"/>
      <c r="V44" s="41"/>
      <c r="W44" s="58"/>
      <c r="X44" s="41"/>
      <c r="Y44" s="41"/>
      <c r="Z44" s="41"/>
      <c r="AA44" s="41"/>
      <c r="AB44" s="41"/>
      <c r="AO44" s="52" t="str">
        <f>IF('Převáděné služby'!K44 = "N","vyberte FS (N)", "zadejte FS: (M)")</f>
        <v>zadejte FS: (M)</v>
      </c>
      <c r="AS44" t="s">
        <v>458</v>
      </c>
      <c r="AT44" s="1" t="s">
        <v>547</v>
      </c>
      <c r="AU44" s="1" t="b">
        <f>IF(zajemceZAS_PSC&lt;&gt;"",TRUE,FALSE)</f>
        <v>0</v>
      </c>
      <c r="AW44" s="1" t="b">
        <f>IF(zajemceZAS_PSC&lt;&gt;"",TRUE,FALSE)</f>
        <v>0</v>
      </c>
    </row>
    <row r="45" spans="1:51" ht="15" thickBot="1">
      <c r="A45" s="41"/>
      <c r="B45" s="42"/>
      <c r="D45"/>
      <c r="E45" s="43" t="s">
        <v>715</v>
      </c>
      <c r="F45" s="43" t="s">
        <v>182</v>
      </c>
      <c r="G45" s="43" t="s">
        <v>847</v>
      </c>
      <c r="H45" s="43" t="s">
        <v>615</v>
      </c>
      <c r="I45" s="43"/>
      <c r="J45" s="117"/>
      <c r="K45" s="43"/>
      <c r="L45" s="43"/>
      <c r="M45" s="43"/>
      <c r="N45" s="43"/>
      <c r="O45" s="43"/>
      <c r="P45" s="43"/>
      <c r="Q45" s="43"/>
      <c r="R45" s="43"/>
      <c r="S45" s="43"/>
      <c r="T45" s="43"/>
      <c r="U45" s="44"/>
      <c r="V45" s="41"/>
      <c r="W45" s="58"/>
      <c r="X45" s="41"/>
      <c r="Y45" s="41"/>
      <c r="Z45" s="41"/>
      <c r="AA45" s="41"/>
      <c r="AB45" s="41"/>
      <c r="AO45" s="52" t="str">
        <f>IF('Převáděné služby'!K45 = "N","vyberte FS (N)", "zadejte FS: (M)")</f>
        <v>zadejte FS: (M)</v>
      </c>
      <c r="AS45" t="s">
        <v>459</v>
      </c>
      <c r="AT45" s="1" t="s">
        <v>545</v>
      </c>
      <c r="AU45" s="1" t="b">
        <f>IF(zajemceZAS_ulice&lt;&gt;"",TRUE,FALSE)</f>
        <v>0</v>
      </c>
      <c r="AW45" s="1" t="b">
        <f>IF(zajemceZAS_ulice&lt;&gt;"",TRUE,FALSE)</f>
        <v>0</v>
      </c>
    </row>
    <row r="46" spans="1:51" ht="15" thickBot="1">
      <c r="A46" s="41"/>
      <c r="B46" s="42"/>
      <c r="D46"/>
      <c r="E46" s="43" t="s">
        <v>715</v>
      </c>
      <c r="F46" s="43" t="s">
        <v>41</v>
      </c>
      <c r="G46" s="43" t="s">
        <v>848</v>
      </c>
      <c r="H46" s="43" t="s">
        <v>615</v>
      </c>
      <c r="I46" s="43"/>
      <c r="J46" s="117"/>
      <c r="K46" s="43"/>
      <c r="L46" s="43"/>
      <c r="M46" s="43"/>
      <c r="N46" s="43"/>
      <c r="O46" s="43"/>
      <c r="P46" s="43"/>
      <c r="Q46" s="43"/>
      <c r="R46" s="43"/>
      <c r="S46" s="43"/>
      <c r="T46" s="43"/>
      <c r="U46" s="44"/>
      <c r="V46" s="41"/>
      <c r="W46" s="58"/>
      <c r="X46" s="41"/>
      <c r="Y46" s="41"/>
      <c r="Z46" s="41"/>
      <c r="AA46" s="41"/>
      <c r="AB46" s="41"/>
      <c r="AO46" s="52" t="str">
        <f>IF('Převáděné služby'!K46 = "N","vyberte FS (N)", "zadejte FS: (M)")</f>
        <v>zadejte FS: (M)</v>
      </c>
      <c r="AS46" t="s">
        <v>288</v>
      </c>
      <c r="AT46" s="1" t="s">
        <v>564</v>
      </c>
      <c r="AU46" s="38" t="b">
        <f>IF(zajemce_doklad1&lt;&gt;"",TRUE,FALSE)</f>
        <v>0</v>
      </c>
      <c r="AV46" s="38" t="b">
        <f>IF(zajemce_doklad1&lt;&gt;"",TRUE,FALSE)</f>
        <v>0</v>
      </c>
    </row>
    <row r="47" spans="1:51" ht="15" thickBot="1">
      <c r="A47" s="41"/>
      <c r="B47" s="42"/>
      <c r="D47"/>
      <c r="E47" s="43" t="s">
        <v>715</v>
      </c>
      <c r="F47" s="43" t="s">
        <v>183</v>
      </c>
      <c r="G47" s="43" t="s">
        <v>849</v>
      </c>
      <c r="H47" s="43" t="s">
        <v>615</v>
      </c>
      <c r="I47" s="43"/>
      <c r="J47" s="43"/>
      <c r="K47" s="43"/>
      <c r="L47" s="43"/>
      <c r="M47" s="43"/>
      <c r="N47" s="43"/>
      <c r="O47" s="43"/>
      <c r="P47" s="43"/>
      <c r="Q47" s="43"/>
      <c r="R47" s="43"/>
      <c r="S47" s="43"/>
      <c r="T47" s="43"/>
      <c r="U47" s="44"/>
      <c r="V47" s="41"/>
      <c r="W47" s="58"/>
      <c r="X47" s="41"/>
      <c r="Y47" s="41"/>
      <c r="Z47" s="41"/>
      <c r="AA47" s="41"/>
      <c r="AB47" s="41"/>
      <c r="AO47" s="52" t="str">
        <f>IF('Převáděné služby'!K47 = "N","vyberte FS (N)", "zadejte FS: (M)")</f>
        <v>zadejte FS: (M)</v>
      </c>
      <c r="AS47" t="s">
        <v>460</v>
      </c>
      <c r="AT47" s="1" t="s">
        <v>562</v>
      </c>
      <c r="AU47" s="38" t="str">
        <f>IF(AND(ucastnik_subjektivita="Fyzická osoba",OR(zajemce_subjektivita="Fyzická osoba podnikatel",zajemce_subjektivita="Právnická osoba"),AX47=TRUE,AW47=TRUE),"Všechna povinná pole formuláře jsou vyplněna",IF(AND(zajemce_subjektivita="Fyzická osoba",OR(ucastnik_subjektivita="Fyzická osoba podnikatel",ucastnik_subjektivita="Právnická osoba"),AY47=TRUE,AV47=TRUE),"Všechna povinná pole formuláře jsou vyplněna",IF(AND(OR(zajemce_subjektivita="Fyzická osoba podnikatel",zajemce_subjektivita="Právnická osoba"),OR(ucastnik_subjektivita="Fyzická osoba podnikatel",ucastnik_subjektivita="Právnická osoba"),AY47=TRUE,AW47=TRUE),"Všechna povinná pole formuláře jsou vyplněna",IF(AND(ucastnik_subjektivita="Fyzická osoba",zajemce_subjektivita="Fyzická osoba",AX47=TRUE,AV47=TRUE),"Všechna povinná pole formuláře jsou vyplněna","Nejsou vyplněna všechna povinná pole formuláře"))))</f>
        <v>Nejsou vyplněna všechna povinná pole formuláře</v>
      </c>
      <c r="AV47" s="38" t="b">
        <f>IF(COUNTIF(AV2:AV46,"FALSE")=0,TRUE,FALSE)</f>
        <v>0</v>
      </c>
      <c r="AW47" s="38" t="b">
        <f>IF(COUNTIF(AW2:AW46,"FALSE")=0,TRUE,FALSE)</f>
        <v>0</v>
      </c>
      <c r="AX47" s="38" t="b">
        <f>IF(COUNTIF(AX2:AX46,"FALSE")=0,TRUE,FALSE)</f>
        <v>0</v>
      </c>
      <c r="AY47" s="38" t="b">
        <f>IF(COUNTIF(AY2:AY46,"FALSE")=0,TRUE,FALSE)</f>
        <v>0</v>
      </c>
    </row>
    <row r="48" spans="1:51" ht="15" thickBot="1">
      <c r="A48" s="41"/>
      <c r="B48" s="42"/>
      <c r="D48"/>
      <c r="E48" s="43" t="s">
        <v>715</v>
      </c>
      <c r="F48" s="43" t="s">
        <v>162</v>
      </c>
      <c r="G48" s="43" t="s">
        <v>850</v>
      </c>
      <c r="H48" s="43" t="s">
        <v>615</v>
      </c>
      <c r="I48" s="43"/>
      <c r="J48" s="43"/>
      <c r="K48" s="43"/>
      <c r="L48" s="43"/>
      <c r="M48" s="43"/>
      <c r="N48" s="43"/>
      <c r="O48" s="43"/>
      <c r="P48" s="43"/>
      <c r="Q48" s="43"/>
      <c r="R48" s="43"/>
      <c r="S48" s="43"/>
      <c r="T48" s="43"/>
      <c r="U48" s="44"/>
      <c r="V48" s="41"/>
      <c r="W48" s="58"/>
      <c r="X48" s="41"/>
      <c r="Y48" s="41"/>
      <c r="Z48" s="41"/>
      <c r="AA48" s="41"/>
      <c r="AB48" s="41"/>
      <c r="AO48" s="52" t="str">
        <f>IF('Převáděné služby'!K48 = "N","vyberte FS (N)", "zadejte FS: (M)")</f>
        <v>zadejte FS: (M)</v>
      </c>
      <c r="AS48" t="s">
        <v>287</v>
      </c>
      <c r="AT48"/>
    </row>
    <row r="49" spans="1:57" ht="15" thickBot="1">
      <c r="A49" s="41"/>
      <c r="B49" s="42"/>
      <c r="D49"/>
      <c r="E49" s="43" t="s">
        <v>715</v>
      </c>
      <c r="F49" s="43" t="s">
        <v>184</v>
      </c>
      <c r="G49" s="43" t="s">
        <v>851</v>
      </c>
      <c r="H49" s="43" t="s">
        <v>615</v>
      </c>
      <c r="I49" s="43"/>
      <c r="J49" s="43"/>
      <c r="K49" s="43"/>
      <c r="L49" s="43"/>
      <c r="M49" s="43"/>
      <c r="N49" s="43"/>
      <c r="O49" s="43"/>
      <c r="P49" s="43"/>
      <c r="Q49" s="43"/>
      <c r="R49" s="43"/>
      <c r="S49" s="43"/>
      <c r="T49" s="43"/>
      <c r="U49" s="44"/>
      <c r="V49" s="41"/>
      <c r="W49" s="58"/>
      <c r="X49" s="41"/>
      <c r="Y49" s="41"/>
      <c r="Z49" s="41"/>
      <c r="AA49" s="41"/>
      <c r="AB49" s="41"/>
      <c r="AO49" s="52" t="str">
        <f>IF('Převáděné služby'!K49 = "N","vyberte FS (N)", "zadejte FS: (M)")</f>
        <v>zadejte FS: (M)</v>
      </c>
      <c r="AS49" t="s">
        <v>286</v>
      </c>
      <c r="AT49"/>
    </row>
    <row r="50" spans="1:57" ht="15" thickBot="1">
      <c r="A50" s="41"/>
      <c r="B50" s="42"/>
      <c r="D50"/>
      <c r="E50" s="43" t="s">
        <v>716</v>
      </c>
      <c r="F50" s="43" t="s">
        <v>33</v>
      </c>
      <c r="G50" s="43" t="s">
        <v>852</v>
      </c>
      <c r="H50" s="43" t="s">
        <v>615</v>
      </c>
      <c r="I50" s="43"/>
      <c r="J50" s="43"/>
      <c r="K50" s="43"/>
      <c r="L50" s="43"/>
      <c r="M50" s="43"/>
      <c r="N50" s="43"/>
      <c r="O50" s="43"/>
      <c r="P50" s="43"/>
      <c r="Q50" s="43"/>
      <c r="R50" s="43"/>
      <c r="S50" s="43"/>
      <c r="T50" s="43"/>
      <c r="U50" s="44"/>
      <c r="V50" s="41"/>
      <c r="W50" s="58"/>
      <c r="X50" s="41"/>
      <c r="Y50" s="41"/>
      <c r="Z50" s="41"/>
      <c r="AA50" s="41"/>
      <c r="AB50" s="41"/>
      <c r="AO50" s="52" t="str">
        <f>IF('Převáděné služby'!K50 = "N","vyberte FS (N)", "zadejte FS: (M)")</f>
        <v>zadejte FS: (M)</v>
      </c>
      <c r="AS50" t="s">
        <v>435</v>
      </c>
      <c r="AT50"/>
    </row>
    <row r="51" spans="1:57" ht="15" thickBot="1">
      <c r="A51" s="41"/>
      <c r="B51" s="42"/>
      <c r="D51"/>
      <c r="E51" s="43" t="s">
        <v>716</v>
      </c>
      <c r="F51" s="43" t="s">
        <v>38</v>
      </c>
      <c r="G51" s="43" t="s">
        <v>853</v>
      </c>
      <c r="H51" s="43" t="s">
        <v>615</v>
      </c>
      <c r="I51" s="43"/>
      <c r="J51" s="43"/>
      <c r="K51" s="43"/>
      <c r="L51" s="43"/>
      <c r="M51" s="43"/>
      <c r="N51" s="43"/>
      <c r="O51" s="43"/>
      <c r="P51" s="43"/>
      <c r="Q51" s="43"/>
      <c r="R51" s="43"/>
      <c r="S51" s="43"/>
      <c r="T51" s="43"/>
      <c r="U51" s="44"/>
      <c r="V51" s="41"/>
      <c r="W51" s="58"/>
      <c r="X51" s="41"/>
      <c r="Y51" s="41"/>
      <c r="Z51" s="41"/>
      <c r="AA51" s="41"/>
      <c r="AB51" s="41"/>
      <c r="AO51" s="52" t="str">
        <f>IF('Převáděné služby'!K51 = "N","vyberte FS (N)", "zadejte FS: (M)")</f>
        <v>zadejte FS: (M)</v>
      </c>
      <c r="AS51" t="s">
        <v>289</v>
      </c>
      <c r="AT51"/>
    </row>
    <row r="52" spans="1:57" ht="15" thickBot="1">
      <c r="A52" s="41"/>
      <c r="B52" s="42"/>
      <c r="D52"/>
      <c r="E52" s="43" t="s">
        <v>716</v>
      </c>
      <c r="F52" s="43" t="s">
        <v>220</v>
      </c>
      <c r="G52" s="43" t="s">
        <v>854</v>
      </c>
      <c r="H52" s="43" t="s">
        <v>615</v>
      </c>
      <c r="I52" s="43"/>
      <c r="J52" s="43"/>
      <c r="K52" s="43"/>
      <c r="L52" s="43"/>
      <c r="M52" s="43"/>
      <c r="N52" s="43"/>
      <c r="O52" s="43"/>
      <c r="P52" s="43"/>
      <c r="Q52" s="43"/>
      <c r="R52" s="43"/>
      <c r="S52" s="43"/>
      <c r="T52" s="43"/>
      <c r="U52" s="44"/>
      <c r="V52" s="41"/>
      <c r="W52" s="58"/>
      <c r="X52" s="41"/>
      <c r="Y52" s="41"/>
      <c r="Z52" s="41"/>
      <c r="AA52" s="41"/>
      <c r="AB52" s="41"/>
      <c r="AO52" s="52" t="str">
        <f>IF('Převáděné služby'!K52 = "N","vyberte FS (N)", "zadejte FS: (M)")</f>
        <v>zadejte FS: (M)</v>
      </c>
      <c r="AS52" t="s">
        <v>290</v>
      </c>
      <c r="AT52"/>
      <c r="AZ52"/>
    </row>
    <row r="53" spans="1:57" ht="15" thickBot="1">
      <c r="A53" s="41"/>
      <c r="B53" s="42"/>
      <c r="D53"/>
      <c r="E53" s="43" t="s">
        <v>716</v>
      </c>
      <c r="F53" s="43" t="s">
        <v>221</v>
      </c>
      <c r="G53" s="43" t="s">
        <v>855</v>
      </c>
      <c r="H53" s="43" t="s">
        <v>615</v>
      </c>
      <c r="I53" s="43"/>
      <c r="J53" s="43"/>
      <c r="K53" s="43"/>
      <c r="L53" s="43"/>
      <c r="M53" s="43"/>
      <c r="N53" s="43"/>
      <c r="O53" s="43"/>
      <c r="P53" s="43"/>
      <c r="Q53" s="43"/>
      <c r="R53" s="43"/>
      <c r="S53" s="43"/>
      <c r="T53" s="43"/>
      <c r="U53" s="44"/>
      <c r="V53" s="41"/>
      <c r="W53" s="58"/>
      <c r="X53" s="41"/>
      <c r="Y53" s="41"/>
      <c r="Z53" s="41"/>
      <c r="AA53" s="41"/>
      <c r="AB53" s="41"/>
      <c r="AO53" s="52" t="str">
        <f>IF('Převáděné služby'!K53 = "N","vyberte FS (N)", "zadejte FS: (M)")</f>
        <v>zadejte FS: (M)</v>
      </c>
      <c r="AS53" t="s">
        <v>461</v>
      </c>
      <c r="AT53"/>
      <c r="BE53"/>
    </row>
    <row r="54" spans="1:57" ht="15" thickBot="1">
      <c r="A54" s="41"/>
      <c r="B54" s="42"/>
      <c r="D54"/>
      <c r="E54" s="43" t="s">
        <v>716</v>
      </c>
      <c r="F54" s="43" t="s">
        <v>186</v>
      </c>
      <c r="G54" s="43" t="s">
        <v>856</v>
      </c>
      <c r="H54" s="43" t="s">
        <v>615</v>
      </c>
      <c r="I54" s="43"/>
      <c r="J54" s="43"/>
      <c r="K54" s="43"/>
      <c r="L54" s="43"/>
      <c r="M54" s="43"/>
      <c r="N54" s="43"/>
      <c r="O54" s="43"/>
      <c r="P54" s="43"/>
      <c r="Q54" s="43"/>
      <c r="R54" s="43"/>
      <c r="S54" s="43"/>
      <c r="T54" s="43"/>
      <c r="U54" s="44"/>
      <c r="V54" s="41"/>
      <c r="W54" s="58"/>
      <c r="X54" s="41"/>
      <c r="Y54" s="41"/>
      <c r="Z54" s="41"/>
      <c r="AA54" s="41"/>
      <c r="AB54" s="41"/>
      <c r="AO54" s="52" t="str">
        <f>IF('Převáděné služby'!K54 = "N","vyberte FS (N)", "zadejte FS: (M)")</f>
        <v>zadejte FS: (M)</v>
      </c>
      <c r="AS54" t="s">
        <v>291</v>
      </c>
      <c r="AT54"/>
    </row>
    <row r="55" spans="1:57" ht="15" thickBot="1">
      <c r="A55" s="41"/>
      <c r="B55" s="42"/>
      <c r="D55"/>
      <c r="E55" s="43" t="s">
        <v>716</v>
      </c>
      <c r="F55" s="43" t="s">
        <v>37</v>
      </c>
      <c r="G55" s="43" t="s">
        <v>180</v>
      </c>
      <c r="H55" s="43" t="s">
        <v>615</v>
      </c>
      <c r="I55" s="43"/>
      <c r="J55" s="43"/>
      <c r="K55" s="43"/>
      <c r="L55" s="43"/>
      <c r="M55" s="43"/>
      <c r="N55" s="43"/>
      <c r="O55" s="43"/>
      <c r="P55" s="43"/>
      <c r="Q55" s="43"/>
      <c r="R55" s="43"/>
      <c r="S55" s="43"/>
      <c r="T55" s="43"/>
      <c r="U55" s="44"/>
      <c r="V55" s="41"/>
      <c r="W55" s="58"/>
      <c r="X55" s="41"/>
      <c r="Y55" s="41"/>
      <c r="Z55" s="41"/>
      <c r="AA55" s="41"/>
      <c r="AB55" s="41"/>
      <c r="AO55" s="52" t="str">
        <f>IF('Převáděné služby'!K55 = "N","vyberte FS (N)", "zadejte FS: (M)")</f>
        <v>zadejte FS: (M)</v>
      </c>
      <c r="AS55" t="s">
        <v>292</v>
      </c>
      <c r="AT55"/>
    </row>
    <row r="56" spans="1:57" ht="15" thickBot="1">
      <c r="A56" s="41"/>
      <c r="B56" s="42"/>
      <c r="D56"/>
      <c r="E56" s="43" t="s">
        <v>716</v>
      </c>
      <c r="F56" s="43" t="s">
        <v>222</v>
      </c>
      <c r="G56" s="43" t="s">
        <v>196</v>
      </c>
      <c r="H56" s="43" t="s">
        <v>615</v>
      </c>
      <c r="I56" s="43"/>
      <c r="J56" s="43"/>
      <c r="K56" s="43"/>
      <c r="L56" s="43"/>
      <c r="M56" s="43"/>
      <c r="N56" s="43"/>
      <c r="O56" s="43"/>
      <c r="P56" s="43"/>
      <c r="Q56" s="43"/>
      <c r="R56" s="43"/>
      <c r="S56" s="43"/>
      <c r="T56" s="43"/>
      <c r="U56" s="44"/>
      <c r="V56" s="41"/>
      <c r="W56" s="58"/>
      <c r="X56" s="41"/>
      <c r="Y56" s="41"/>
      <c r="Z56" s="41"/>
      <c r="AA56" s="41"/>
      <c r="AB56" s="41"/>
      <c r="AO56" s="52" t="str">
        <f>IF('Převáděné služby'!K56 = "N","vyberte FS (N)", "zadejte FS: (M)")</f>
        <v>zadejte FS: (M)</v>
      </c>
      <c r="AS56" t="s">
        <v>293</v>
      </c>
      <c r="AT56"/>
    </row>
    <row r="57" spans="1:57" ht="15" thickBot="1">
      <c r="A57" s="41"/>
      <c r="B57" s="42"/>
      <c r="D57"/>
      <c r="E57" s="43" t="s">
        <v>716</v>
      </c>
      <c r="F57" s="43" t="s">
        <v>223</v>
      </c>
      <c r="G57" s="43" t="s">
        <v>31</v>
      </c>
      <c r="H57" s="43" t="s">
        <v>615</v>
      </c>
      <c r="I57" s="43"/>
      <c r="J57" s="43"/>
      <c r="K57" s="43"/>
      <c r="L57" s="43"/>
      <c r="M57" s="43"/>
      <c r="N57" s="43"/>
      <c r="O57" s="43"/>
      <c r="P57" s="43"/>
      <c r="Q57" s="43"/>
      <c r="R57" s="43"/>
      <c r="S57" s="43"/>
      <c r="T57" s="43"/>
      <c r="U57" s="44"/>
      <c r="V57" s="41"/>
      <c r="W57" s="58"/>
      <c r="X57" s="41"/>
      <c r="Y57" s="41"/>
      <c r="Z57" s="41"/>
      <c r="AA57" s="41"/>
      <c r="AB57" s="41"/>
      <c r="AO57" s="52" t="str">
        <f>IF('Převáděné služby'!K57 = "N","vyberte FS (N)", "zadejte FS: (M)")</f>
        <v>zadejte FS: (M)</v>
      </c>
      <c r="AS57" t="s">
        <v>294</v>
      </c>
      <c r="AT57"/>
    </row>
    <row r="58" spans="1:57" ht="15" thickBot="1">
      <c r="A58" s="41"/>
      <c r="B58" s="42"/>
      <c r="D58"/>
      <c r="E58" s="43" t="s">
        <v>716</v>
      </c>
      <c r="F58" s="43" t="s">
        <v>187</v>
      </c>
      <c r="G58" s="43" t="s">
        <v>32</v>
      </c>
      <c r="H58" s="43" t="s">
        <v>615</v>
      </c>
      <c r="I58" s="43"/>
      <c r="J58" s="43"/>
      <c r="K58" s="43"/>
      <c r="L58" s="43"/>
      <c r="M58" s="43"/>
      <c r="N58" s="43"/>
      <c r="O58" s="43"/>
      <c r="P58" s="43"/>
      <c r="Q58" s="43"/>
      <c r="R58" s="43"/>
      <c r="S58" s="43"/>
      <c r="T58" s="43"/>
      <c r="U58" s="44"/>
      <c r="V58" s="41"/>
      <c r="W58" s="58"/>
      <c r="X58" s="41"/>
      <c r="Y58" s="41"/>
      <c r="Z58" s="41"/>
      <c r="AA58" s="41"/>
      <c r="AB58" s="41"/>
      <c r="AO58" s="52" t="str">
        <f>IF('Převáděné služby'!K58 = "N","vyberte FS (N)", "zadejte FS: (M)")</f>
        <v>zadejte FS: (M)</v>
      </c>
      <c r="AS58" t="s">
        <v>462</v>
      </c>
      <c r="AT58"/>
    </row>
    <row r="59" spans="1:57" ht="15" thickBot="1">
      <c r="A59" s="41"/>
      <c r="B59" s="42"/>
      <c r="D59"/>
      <c r="E59" s="43" t="s">
        <v>716</v>
      </c>
      <c r="F59" s="43" t="s">
        <v>39</v>
      </c>
      <c r="G59" s="43" t="s">
        <v>15</v>
      </c>
      <c r="H59" s="43" t="s">
        <v>615</v>
      </c>
      <c r="I59" s="43"/>
      <c r="J59" s="43"/>
      <c r="K59" s="43"/>
      <c r="L59" s="43"/>
      <c r="M59" s="43"/>
      <c r="N59" s="43"/>
      <c r="O59" s="43"/>
      <c r="P59" s="43"/>
      <c r="Q59" s="43"/>
      <c r="R59" s="43"/>
      <c r="S59" s="43"/>
      <c r="T59" s="43"/>
      <c r="U59" s="44"/>
      <c r="V59" s="41"/>
      <c r="W59" s="58"/>
      <c r="X59" s="41"/>
      <c r="Y59" s="41"/>
      <c r="Z59" s="41"/>
      <c r="AA59" s="41"/>
      <c r="AB59" s="41"/>
      <c r="AO59" s="52" t="str">
        <f>IF('Převáděné služby'!K59 = "N","vyberte FS (N)", "zadejte FS: (M)")</f>
        <v>zadejte FS: (M)</v>
      </c>
      <c r="AS59" t="s">
        <v>295</v>
      </c>
      <c r="AT59"/>
    </row>
    <row r="60" spans="1:57" ht="15" thickBot="1">
      <c r="A60" s="41"/>
      <c r="B60" s="42"/>
      <c r="D60"/>
      <c r="E60" s="43" t="s">
        <v>716</v>
      </c>
      <c r="F60" s="43" t="s">
        <v>188</v>
      </c>
      <c r="G60" s="43" t="s">
        <v>197</v>
      </c>
      <c r="H60" s="43" t="s">
        <v>615</v>
      </c>
      <c r="I60" s="43"/>
      <c r="J60" s="43"/>
      <c r="K60" s="43"/>
      <c r="L60" s="43"/>
      <c r="M60" s="43"/>
      <c r="N60" s="43"/>
      <c r="O60" s="43"/>
      <c r="P60" s="43"/>
      <c r="Q60" s="43"/>
      <c r="R60" s="43"/>
      <c r="S60" s="43"/>
      <c r="T60" s="43"/>
      <c r="U60" s="44"/>
      <c r="V60" s="41"/>
      <c r="W60" s="58"/>
      <c r="X60" s="41"/>
      <c r="Y60" s="41"/>
      <c r="Z60" s="41"/>
      <c r="AA60" s="41"/>
      <c r="AB60" s="41"/>
      <c r="AO60" s="52" t="str">
        <f>IF('Převáděné služby'!K60 = "N","vyberte FS (N)", "zadejte FS: (M)")</f>
        <v>zadejte FS: (M)</v>
      </c>
      <c r="AS60" t="s">
        <v>296</v>
      </c>
      <c r="AT60"/>
    </row>
    <row r="61" spans="1:57" ht="15" thickBot="1">
      <c r="A61" s="41"/>
      <c r="B61" s="42"/>
      <c r="D61"/>
      <c r="E61" s="43" t="s">
        <v>716</v>
      </c>
      <c r="F61" s="43" t="s">
        <v>40</v>
      </c>
      <c r="G61" s="43" t="s">
        <v>16</v>
      </c>
      <c r="H61" s="43" t="s">
        <v>615</v>
      </c>
      <c r="I61" s="43"/>
      <c r="J61" s="43"/>
      <c r="K61" s="43"/>
      <c r="L61" s="43"/>
      <c r="M61" s="43"/>
      <c r="N61" s="43"/>
      <c r="O61" s="43"/>
      <c r="P61" s="43"/>
      <c r="Q61" s="43"/>
      <c r="R61" s="43"/>
      <c r="S61" s="43"/>
      <c r="T61" s="43"/>
      <c r="U61" s="44"/>
      <c r="V61" s="41"/>
      <c r="W61" s="58"/>
      <c r="X61" s="41"/>
      <c r="Y61" s="41"/>
      <c r="Z61" s="41"/>
      <c r="AA61" s="41"/>
      <c r="AB61" s="41"/>
      <c r="AO61" s="52" t="str">
        <f>IF('Převáděné služby'!K61 = "N","vyberte FS (N)", "zadejte FS: (M)")</f>
        <v>zadejte FS: (M)</v>
      </c>
      <c r="AS61" t="s">
        <v>297</v>
      </c>
      <c r="AT61"/>
    </row>
    <row r="62" spans="1:57" ht="15" thickBot="1">
      <c r="A62" s="41"/>
      <c r="B62" s="42"/>
      <c r="D62"/>
      <c r="E62" s="43" t="s">
        <v>716</v>
      </c>
      <c r="F62" s="43" t="s">
        <v>189</v>
      </c>
      <c r="G62" s="43" t="s">
        <v>198</v>
      </c>
      <c r="H62" s="43" t="s">
        <v>615</v>
      </c>
      <c r="I62" s="43"/>
      <c r="J62" s="43"/>
      <c r="K62" s="43"/>
      <c r="L62" s="43"/>
      <c r="M62" s="43"/>
      <c r="N62" s="43"/>
      <c r="O62" s="43"/>
      <c r="P62" s="43"/>
      <c r="Q62" s="43"/>
      <c r="R62" s="43"/>
      <c r="S62" s="43"/>
      <c r="T62" s="43"/>
      <c r="U62" s="44"/>
      <c r="V62" s="41"/>
      <c r="W62" s="58"/>
      <c r="X62" s="41"/>
      <c r="Y62" s="41"/>
      <c r="Z62" s="41"/>
      <c r="AA62" s="41"/>
      <c r="AB62" s="41"/>
      <c r="AO62" s="52" t="str">
        <f>IF('Převáděné služby'!K62 = "N","vyberte FS (N)", "zadejte FS: (M)")</f>
        <v>zadejte FS: (M)</v>
      </c>
      <c r="AS62" t="s">
        <v>463</v>
      </c>
      <c r="AT62"/>
    </row>
    <row r="63" spans="1:57" ht="15" thickBot="1">
      <c r="A63" s="41"/>
      <c r="B63" s="42"/>
      <c r="D63"/>
      <c r="E63" s="43" t="s">
        <v>716</v>
      </c>
      <c r="F63" s="43" t="s">
        <v>185</v>
      </c>
      <c r="G63" s="43" t="s">
        <v>17</v>
      </c>
      <c r="H63" s="43" t="s">
        <v>615</v>
      </c>
      <c r="I63" s="43"/>
      <c r="J63" s="43"/>
      <c r="K63" s="43"/>
      <c r="L63" s="43"/>
      <c r="M63" s="43"/>
      <c r="N63" s="43"/>
      <c r="O63" s="43"/>
      <c r="P63" s="43"/>
      <c r="Q63" s="43"/>
      <c r="R63" s="43"/>
      <c r="S63" s="43"/>
      <c r="T63" s="43"/>
      <c r="U63" s="44"/>
      <c r="V63" s="41"/>
      <c r="W63" s="58"/>
      <c r="X63" s="41"/>
      <c r="Y63" s="41"/>
      <c r="Z63" s="41"/>
      <c r="AA63" s="41"/>
      <c r="AB63" s="41"/>
      <c r="AO63" s="52" t="str">
        <f>IF('Převáděné služby'!K63 = "N","vyberte FS (N)", "zadejte FS: (M)")</f>
        <v>zadejte FS: (M)</v>
      </c>
      <c r="AS63" t="s">
        <v>298</v>
      </c>
      <c r="AT63"/>
    </row>
    <row r="64" spans="1:57" ht="15" thickBot="1">
      <c r="A64" s="41"/>
      <c r="B64" s="42"/>
      <c r="D64"/>
      <c r="E64" s="43" t="s">
        <v>716</v>
      </c>
      <c r="F64" s="43" t="s">
        <v>34</v>
      </c>
      <c r="G64" s="43" t="s">
        <v>199</v>
      </c>
      <c r="H64" s="43" t="s">
        <v>615</v>
      </c>
      <c r="I64" s="43"/>
      <c r="J64" s="43"/>
      <c r="K64" s="43"/>
      <c r="L64" s="43"/>
      <c r="M64" s="43"/>
      <c r="N64" s="43"/>
      <c r="O64" s="43"/>
      <c r="P64" s="43"/>
      <c r="Q64" s="43"/>
      <c r="R64" s="43"/>
      <c r="S64" s="43"/>
      <c r="T64" s="43"/>
      <c r="U64" s="44"/>
      <c r="V64" s="41"/>
      <c r="W64" s="58"/>
      <c r="X64" s="41"/>
      <c r="Y64" s="41"/>
      <c r="Z64" s="41"/>
      <c r="AA64" s="41"/>
      <c r="AB64" s="41"/>
      <c r="AO64" s="52" t="str">
        <f>IF('Převáděné služby'!K64 = "N","vyberte FS (N)", "zadejte FS: (M)")</f>
        <v>zadejte FS: (M)</v>
      </c>
      <c r="AS64" t="s">
        <v>299</v>
      </c>
      <c r="AT64"/>
    </row>
    <row r="65" spans="1:46" ht="15" thickBot="1">
      <c r="A65" s="41"/>
      <c r="B65" s="42"/>
      <c r="D65"/>
      <c r="E65" s="43" t="s">
        <v>716</v>
      </c>
      <c r="F65" s="43" t="s">
        <v>190</v>
      </c>
      <c r="G65" s="43" t="s">
        <v>18</v>
      </c>
      <c r="H65" s="43" t="s">
        <v>615</v>
      </c>
      <c r="I65" s="43"/>
      <c r="J65" s="43"/>
      <c r="K65" s="43"/>
      <c r="L65" s="43"/>
      <c r="M65" s="43"/>
      <c r="N65" s="43"/>
      <c r="O65" s="43"/>
      <c r="P65" s="43"/>
      <c r="Q65" s="43"/>
      <c r="R65" s="43"/>
      <c r="S65" s="43"/>
      <c r="T65" s="43"/>
      <c r="U65" s="44"/>
      <c r="V65" s="41"/>
      <c r="W65" s="58"/>
      <c r="X65" s="41"/>
      <c r="Y65" s="41"/>
      <c r="Z65" s="41"/>
      <c r="AA65" s="41"/>
      <c r="AB65" s="41"/>
      <c r="AO65" s="52" t="str">
        <f>IF('Převáděné služby'!K65 = "N","vyberte FS (N)", "zadejte FS: (M)")</f>
        <v>zadejte FS: (M)</v>
      </c>
      <c r="AS65" t="s">
        <v>300</v>
      </c>
      <c r="AT65"/>
    </row>
    <row r="66" spans="1:46" ht="15" thickBot="1">
      <c r="A66" s="41"/>
      <c r="B66" s="42"/>
      <c r="D66"/>
      <c r="E66" s="43" t="s">
        <v>716</v>
      </c>
      <c r="F66" s="43" t="s">
        <v>36</v>
      </c>
      <c r="G66" s="43" t="s">
        <v>200</v>
      </c>
      <c r="H66" s="43" t="s">
        <v>615</v>
      </c>
      <c r="I66" s="43"/>
      <c r="J66" s="43"/>
      <c r="K66" s="43"/>
      <c r="L66" s="43"/>
      <c r="M66" s="43"/>
      <c r="N66" s="43"/>
      <c r="O66" s="43"/>
      <c r="P66" s="43"/>
      <c r="Q66" s="43"/>
      <c r="R66" s="43"/>
      <c r="S66" s="43"/>
      <c r="T66" s="43"/>
      <c r="U66" s="44"/>
      <c r="V66" s="41"/>
      <c r="W66" s="58"/>
      <c r="X66" s="41"/>
      <c r="Y66" s="41"/>
      <c r="Z66" s="41"/>
      <c r="AA66" s="41"/>
      <c r="AB66" s="41"/>
      <c r="AO66" s="52" t="str">
        <f>IF('Převáděné služby'!K66 = "N","vyberte FS (N)", "zadejte FS: (M)")</f>
        <v>zadejte FS: (M)</v>
      </c>
      <c r="AS66" t="s">
        <v>464</v>
      </c>
      <c r="AT66"/>
    </row>
    <row r="67" spans="1:46" ht="15" thickBot="1">
      <c r="A67" s="41"/>
      <c r="B67" s="42"/>
      <c r="D67"/>
      <c r="E67" s="43" t="s">
        <v>716</v>
      </c>
      <c r="F67" s="43" t="s">
        <v>191</v>
      </c>
      <c r="G67" s="43" t="s">
        <v>19</v>
      </c>
      <c r="H67" s="43" t="s">
        <v>615</v>
      </c>
      <c r="I67" s="43"/>
      <c r="J67" s="43"/>
      <c r="K67" s="43"/>
      <c r="L67" s="43"/>
      <c r="M67" s="43"/>
      <c r="N67" s="43"/>
      <c r="O67" s="43"/>
      <c r="P67" s="43"/>
      <c r="Q67" s="43"/>
      <c r="R67" s="43"/>
      <c r="S67" s="43"/>
      <c r="T67" s="43"/>
      <c r="U67" s="44"/>
      <c r="V67" s="41"/>
      <c r="W67" s="58"/>
      <c r="X67" s="41"/>
      <c r="Y67" s="41"/>
      <c r="Z67" s="41"/>
      <c r="AA67" s="41"/>
      <c r="AB67" s="41"/>
      <c r="AO67" s="52" t="str">
        <f>IF('Převáděné služby'!K67 = "N","vyberte FS (N)", "zadejte FS: (M)")</f>
        <v>zadejte FS: (M)</v>
      </c>
      <c r="AS67" t="s">
        <v>301</v>
      </c>
      <c r="AT67"/>
    </row>
    <row r="68" spans="1:46" ht="15" thickBot="1">
      <c r="A68" s="41"/>
      <c r="B68" s="42"/>
      <c r="D68"/>
      <c r="E68" s="43" t="s">
        <v>716</v>
      </c>
      <c r="F68" s="43" t="s">
        <v>35</v>
      </c>
      <c r="G68" s="43" t="s">
        <v>201</v>
      </c>
      <c r="H68" s="43" t="s">
        <v>615</v>
      </c>
      <c r="I68" s="43"/>
      <c r="J68" s="43"/>
      <c r="K68" s="43"/>
      <c r="L68" s="43"/>
      <c r="M68" s="43"/>
      <c r="N68" s="43"/>
      <c r="O68" s="43"/>
      <c r="P68" s="43"/>
      <c r="Q68" s="43"/>
      <c r="R68" s="43"/>
      <c r="S68" s="43"/>
      <c r="T68" s="43"/>
      <c r="U68" s="44"/>
      <c r="V68" s="41"/>
      <c r="W68" s="58"/>
      <c r="X68" s="41"/>
      <c r="Y68" s="41"/>
      <c r="Z68" s="41"/>
      <c r="AA68" s="41"/>
      <c r="AB68" s="41"/>
      <c r="AO68" s="52" t="str">
        <f>IF('Převáděné služby'!K68 = "N","vyberte FS (N)", "zadejte FS: (M)")</f>
        <v>zadejte FS: (M)</v>
      </c>
      <c r="AS68" t="s">
        <v>302</v>
      </c>
      <c r="AT68"/>
    </row>
    <row r="69" spans="1:46" ht="15" thickBot="1">
      <c r="A69" s="41"/>
      <c r="B69" s="42"/>
      <c r="D69"/>
      <c r="E69" s="43" t="s">
        <v>716</v>
      </c>
      <c r="F69" s="43" t="s">
        <v>192</v>
      </c>
      <c r="G69" s="43" t="s">
        <v>29</v>
      </c>
      <c r="H69" s="43" t="s">
        <v>615</v>
      </c>
      <c r="I69" s="43"/>
      <c r="J69" s="43"/>
      <c r="K69" s="43"/>
      <c r="L69" s="43"/>
      <c r="M69" s="43"/>
      <c r="N69" s="43"/>
      <c r="O69" s="43"/>
      <c r="P69" s="43"/>
      <c r="Q69" s="43"/>
      <c r="R69" s="43"/>
      <c r="S69" s="43"/>
      <c r="T69" s="43"/>
      <c r="U69" s="44"/>
      <c r="V69" s="41"/>
      <c r="W69" s="58"/>
      <c r="X69" s="41"/>
      <c r="Y69" s="41"/>
      <c r="Z69" s="41"/>
      <c r="AA69" s="41"/>
      <c r="AB69" s="41"/>
      <c r="AO69" s="52" t="str">
        <f>IF('Převáděné služby'!K69 = "N","vyberte FS (N)", "zadejte FS: (M)")</f>
        <v>zadejte FS: (M)</v>
      </c>
      <c r="AS69" t="s">
        <v>303</v>
      </c>
      <c r="AT69"/>
    </row>
    <row r="70" spans="1:46" ht="15" thickBot="1">
      <c r="A70" s="41"/>
      <c r="B70" s="42"/>
      <c r="D70"/>
      <c r="E70" s="43" t="s">
        <v>716</v>
      </c>
      <c r="F70" s="43" t="s">
        <v>601</v>
      </c>
      <c r="G70" s="43" t="s">
        <v>30</v>
      </c>
      <c r="H70" s="43" t="s">
        <v>615</v>
      </c>
      <c r="I70" s="43"/>
      <c r="J70" s="43"/>
      <c r="K70" s="43"/>
      <c r="L70" s="43"/>
      <c r="M70" s="43"/>
      <c r="N70" s="43"/>
      <c r="O70" s="43"/>
      <c r="P70" s="43"/>
      <c r="Q70" s="43"/>
      <c r="R70" s="43"/>
      <c r="S70" s="43"/>
      <c r="T70" s="43"/>
      <c r="U70" s="44"/>
      <c r="V70" s="41"/>
      <c r="W70" s="58"/>
      <c r="X70" s="41"/>
      <c r="Y70" s="41"/>
      <c r="Z70" s="41"/>
      <c r="AA70" s="41"/>
      <c r="AB70" s="41"/>
      <c r="AO70" s="52" t="str">
        <f>IF('Převáděné služby'!K70 = "N","vyberte FS (N)", "zadejte FS: (M)")</f>
        <v>zadejte FS: (M)</v>
      </c>
      <c r="AS70" t="s">
        <v>304</v>
      </c>
      <c r="AT70"/>
    </row>
    <row r="71" spans="1:46" ht="15" thickBot="1">
      <c r="A71" s="41"/>
      <c r="B71" s="42"/>
      <c r="D71"/>
      <c r="E71" s="43" t="s">
        <v>716</v>
      </c>
      <c r="F71" s="43" t="s">
        <v>565</v>
      </c>
      <c r="G71" s="43" t="s">
        <v>141</v>
      </c>
      <c r="H71" s="43" t="s">
        <v>615</v>
      </c>
      <c r="I71" s="43"/>
      <c r="J71" s="43"/>
      <c r="K71" s="43"/>
      <c r="L71" s="43"/>
      <c r="M71" s="43"/>
      <c r="N71" s="43"/>
      <c r="O71" s="43"/>
      <c r="P71" s="43"/>
      <c r="Q71" s="43"/>
      <c r="R71" s="43"/>
      <c r="S71" s="43"/>
      <c r="T71" s="43"/>
      <c r="U71" s="44"/>
      <c r="V71" s="41"/>
      <c r="W71" s="43"/>
      <c r="AO71" s="52" t="str">
        <f>IF('Převáděné služby'!K71 = "N","vyberte FS (N)", "zadejte FS: (M)")</f>
        <v>zadejte FS: (M)</v>
      </c>
      <c r="AS71" t="s">
        <v>305</v>
      </c>
      <c r="AT71"/>
    </row>
    <row r="72" spans="1:46" ht="15" thickBot="1">
      <c r="A72" s="41"/>
      <c r="B72" s="42"/>
      <c r="D72"/>
      <c r="E72" s="43" t="s">
        <v>716</v>
      </c>
      <c r="F72" s="43" t="s">
        <v>566</v>
      </c>
      <c r="G72" s="43" t="s">
        <v>24</v>
      </c>
      <c r="H72" s="43" t="s">
        <v>615</v>
      </c>
      <c r="I72" s="43"/>
      <c r="J72" s="43"/>
      <c r="K72" s="43"/>
      <c r="L72" s="43"/>
      <c r="M72" s="43"/>
      <c r="N72" s="43"/>
      <c r="O72" s="43"/>
      <c r="P72" s="43"/>
      <c r="Q72" s="43"/>
      <c r="R72" s="43"/>
      <c r="S72" s="43"/>
      <c r="T72" s="43"/>
      <c r="U72" s="44"/>
      <c r="V72" s="41"/>
      <c r="W72" s="43"/>
      <c r="AO72" s="52" t="str">
        <f>IF('Převáděné služby'!K72 = "N","vyberte FS (N)", "zadejte FS: (M)")</f>
        <v>zadejte FS: (M)</v>
      </c>
      <c r="AS72" t="s">
        <v>307</v>
      </c>
      <c r="AT72"/>
    </row>
    <row r="73" spans="1:46" ht="15" thickBot="1">
      <c r="A73" s="41"/>
      <c r="B73" s="42"/>
      <c r="D73"/>
      <c r="E73" s="43" t="s">
        <v>716</v>
      </c>
      <c r="F73" s="43" t="s">
        <v>218</v>
      </c>
      <c r="G73" s="43" t="s">
        <v>20</v>
      </c>
      <c r="H73" s="43" t="s">
        <v>615</v>
      </c>
      <c r="I73" s="43"/>
      <c r="J73" s="43"/>
      <c r="K73" s="43"/>
      <c r="L73" s="43"/>
      <c r="M73" s="43"/>
      <c r="N73" s="43"/>
      <c r="O73" s="43"/>
      <c r="P73" s="43"/>
      <c r="Q73" s="43"/>
      <c r="R73" s="43"/>
      <c r="S73" s="43"/>
      <c r="T73" s="43"/>
      <c r="U73" s="44"/>
      <c r="V73" s="41"/>
      <c r="W73" s="43"/>
      <c r="AO73" s="52" t="str">
        <f>IF('Převáděné služby'!K73 = "N","vyberte FS (N)", "zadejte FS: (M)")</f>
        <v>zadejte FS: (M)</v>
      </c>
      <c r="AS73" t="s">
        <v>306</v>
      </c>
      <c r="AT73"/>
    </row>
    <row r="74" spans="1:46" ht="15" thickBot="1">
      <c r="A74" s="41"/>
      <c r="B74" s="42"/>
      <c r="D74"/>
      <c r="E74" s="43" t="s">
        <v>716</v>
      </c>
      <c r="F74" s="43" t="s">
        <v>177</v>
      </c>
      <c r="G74" s="43" t="s">
        <v>21</v>
      </c>
      <c r="H74" s="43" t="s">
        <v>615</v>
      </c>
      <c r="I74" s="43"/>
      <c r="J74" s="43"/>
      <c r="K74" s="43"/>
      <c r="L74" s="43"/>
      <c r="M74" s="43"/>
      <c r="N74" s="43"/>
      <c r="O74" s="43"/>
      <c r="P74" s="43"/>
      <c r="Q74" s="43"/>
      <c r="R74" s="43"/>
      <c r="S74" s="43"/>
      <c r="T74" s="43"/>
      <c r="U74" s="44"/>
      <c r="V74" s="41"/>
      <c r="W74" s="43"/>
      <c r="AO74" s="52" t="str">
        <f>IF('Převáděné služby'!K74 = "N","vyberte FS (N)", "zadejte FS: (M)")</f>
        <v>zadejte FS: (M)</v>
      </c>
      <c r="AS74" t="s">
        <v>308</v>
      </c>
      <c r="AT74"/>
    </row>
    <row r="75" spans="1:46" ht="15" thickBot="1">
      <c r="A75" s="41"/>
      <c r="B75" s="63"/>
      <c r="D75"/>
      <c r="E75" s="43" t="s">
        <v>716</v>
      </c>
      <c r="F75" s="43" t="s">
        <v>193</v>
      </c>
      <c r="G75" s="43" t="s">
        <v>25</v>
      </c>
      <c r="H75" s="43" t="s">
        <v>615</v>
      </c>
      <c r="I75" s="56"/>
      <c r="J75" s="56"/>
      <c r="K75" s="56"/>
      <c r="L75" s="56"/>
      <c r="M75" s="56"/>
      <c r="N75" s="56"/>
      <c r="O75" s="56"/>
      <c r="P75" s="56"/>
      <c r="Q75" s="56"/>
      <c r="R75" s="56"/>
      <c r="S75" s="56"/>
      <c r="T75" s="56"/>
      <c r="U75" s="57"/>
      <c r="V75" s="41"/>
      <c r="AO75" s="52" t="str">
        <f>IF('Převáděné služby'!K75 = "N","vyberte FS (N)", "zadejte FS: (M)")</f>
        <v>zadejte FS: (M)</v>
      </c>
      <c r="AS75" t="s">
        <v>309</v>
      </c>
      <c r="AT75"/>
    </row>
    <row r="76" spans="1:46" ht="15" thickBot="1">
      <c r="D76"/>
      <c r="E76" s="43" t="s">
        <v>716</v>
      </c>
      <c r="F76" s="43" t="s">
        <v>179</v>
      </c>
      <c r="G76" s="43" t="s">
        <v>26</v>
      </c>
      <c r="H76" s="43" t="s">
        <v>615</v>
      </c>
      <c r="AO76" s="52" t="str">
        <f>IF('Převáděné služby'!K76 = "N","vyberte FS (N)", "zadejte FS: (M)")</f>
        <v>zadejte FS: (M)</v>
      </c>
      <c r="AS76" t="s">
        <v>310</v>
      </c>
      <c r="AT76"/>
    </row>
    <row r="77" spans="1:46" ht="15" thickBot="1">
      <c r="D77"/>
      <c r="E77" s="43" t="s">
        <v>716</v>
      </c>
      <c r="F77" s="43" t="s">
        <v>195</v>
      </c>
      <c r="G77" s="43" t="s">
        <v>27</v>
      </c>
      <c r="H77" s="43" t="s">
        <v>615</v>
      </c>
      <c r="AO77" s="52" t="str">
        <f>IF('Převáděné služby'!K77 = "N","vyberte FS (N)", "zadejte FS: (M)")</f>
        <v>zadejte FS: (M)</v>
      </c>
      <c r="AS77" t="s">
        <v>311</v>
      </c>
      <c r="AT77"/>
    </row>
    <row r="78" spans="1:46" ht="15" thickBot="1">
      <c r="D78"/>
      <c r="E78" s="43" t="s">
        <v>716</v>
      </c>
      <c r="F78" s="43" t="s">
        <v>178</v>
      </c>
      <c r="G78" s="43" t="s">
        <v>28</v>
      </c>
      <c r="H78" s="43" t="s">
        <v>615</v>
      </c>
      <c r="AO78" s="52" t="str">
        <f>IF('Převáděné služby'!K78 = "N","vyberte FS (N)", "zadejte FS: (M)")</f>
        <v>zadejte FS: (M)</v>
      </c>
      <c r="AS78" t="s">
        <v>312</v>
      </c>
      <c r="AT78"/>
    </row>
    <row r="79" spans="1:46" ht="15" thickBot="1">
      <c r="D79"/>
      <c r="E79" s="43" t="s">
        <v>716</v>
      </c>
      <c r="F79" s="43" t="s">
        <v>194</v>
      </c>
      <c r="G79" s="43" t="s">
        <v>22</v>
      </c>
      <c r="H79" s="43" t="s">
        <v>615</v>
      </c>
      <c r="AO79" s="52" t="str">
        <f>IF('Převáděné služby'!K79 = "N","vyberte FS (N)", "zadejte FS: (M)")</f>
        <v>zadejte FS: (M)</v>
      </c>
      <c r="AS79" t="s">
        <v>313</v>
      </c>
      <c r="AT79"/>
    </row>
    <row r="80" spans="1:46" ht="15" thickBot="1">
      <c r="D80"/>
      <c r="E80" s="43" t="s">
        <v>716</v>
      </c>
      <c r="F80" s="43" t="s">
        <v>845</v>
      </c>
      <c r="G80" s="43" t="s">
        <v>23</v>
      </c>
      <c r="H80" s="43" t="s">
        <v>615</v>
      </c>
      <c r="AO80" s="52" t="str">
        <f>IF('Převáděné služby'!K80 = "N","vyberte FS (N)", "zadejte FS: (M)")</f>
        <v>zadejte FS: (M)</v>
      </c>
      <c r="AS80" t="s">
        <v>314</v>
      </c>
      <c r="AT80"/>
    </row>
    <row r="81" spans="4:46" ht="15" thickBot="1">
      <c r="D81"/>
      <c r="E81" s="43" t="s">
        <v>716</v>
      </c>
      <c r="F81" s="43" t="s">
        <v>846</v>
      </c>
      <c r="G81" s="43" t="s">
        <v>210</v>
      </c>
      <c r="H81" s="43" t="s">
        <v>615</v>
      </c>
      <c r="AO81" s="52" t="str">
        <f>IF('Převáděné služby'!K81 = "N","vyberte FS (N)", "zadejte FS: (M)")</f>
        <v>zadejte FS: (M)</v>
      </c>
      <c r="AS81" t="s">
        <v>465</v>
      </c>
      <c r="AT81"/>
    </row>
    <row r="82" spans="4:46" ht="15" thickBot="1">
      <c r="D82"/>
      <c r="E82" s="43" t="s">
        <v>716</v>
      </c>
      <c r="F82" s="43" t="s">
        <v>847</v>
      </c>
      <c r="G82" s="43" t="s">
        <v>202</v>
      </c>
      <c r="H82" s="43" t="s">
        <v>615</v>
      </c>
      <c r="AO82" s="52" t="str">
        <f>IF('Převáděné služby'!K82 = "N","vyberte FS (N)", "zadejte FS: (M)")</f>
        <v>zadejte FS: (M)</v>
      </c>
      <c r="AS82" t="s">
        <v>315</v>
      </c>
      <c r="AT82"/>
    </row>
    <row r="83" spans="4:46" ht="15" thickBot="1">
      <c r="D83"/>
      <c r="E83" s="43" t="s">
        <v>716</v>
      </c>
      <c r="F83" s="43" t="s">
        <v>848</v>
      </c>
      <c r="G83" s="43" t="s">
        <v>217</v>
      </c>
      <c r="H83" s="43" t="s">
        <v>615</v>
      </c>
      <c r="AO83" s="52" t="str">
        <f>IF('Převáděné služby'!K83 = "N","vyberte FS (N)", "zadejte FS: (M)")</f>
        <v>zadejte FS: (M)</v>
      </c>
      <c r="AS83" t="s">
        <v>316</v>
      </c>
      <c r="AT83"/>
    </row>
    <row r="84" spans="4:46" ht="15" thickBot="1">
      <c r="D84"/>
      <c r="E84" s="43" t="s">
        <v>716</v>
      </c>
      <c r="F84" s="43" t="s">
        <v>849</v>
      </c>
      <c r="G84" s="43" t="s">
        <v>203</v>
      </c>
      <c r="H84" s="43" t="s">
        <v>615</v>
      </c>
      <c r="AO84" s="52" t="str">
        <f>IF('Převáděné služby'!K84 = "N","vyberte FS (N)", "zadejte FS: (M)")</f>
        <v>zadejte FS: (M)</v>
      </c>
      <c r="AS84" t="s">
        <v>319</v>
      </c>
      <c r="AT84"/>
    </row>
    <row r="85" spans="4:46" ht="15" thickBot="1">
      <c r="D85"/>
      <c r="E85" s="43" t="s">
        <v>716</v>
      </c>
      <c r="F85" s="43" t="s">
        <v>850</v>
      </c>
      <c r="G85" s="43" t="s">
        <v>216</v>
      </c>
      <c r="H85" s="43" t="s">
        <v>615</v>
      </c>
      <c r="AO85" s="52" t="str">
        <f>IF('Převáděné služby'!K85 = "N","vyberte FS (N)", "zadejte FS: (M)")</f>
        <v>zadejte FS: (M)</v>
      </c>
      <c r="AS85" t="s">
        <v>320</v>
      </c>
      <c r="AT85"/>
    </row>
    <row r="86" spans="4:46" ht="15" thickBot="1">
      <c r="D86"/>
      <c r="E86" s="43" t="s">
        <v>716</v>
      </c>
      <c r="F86" s="43" t="s">
        <v>851</v>
      </c>
      <c r="G86" s="43" t="s">
        <v>204</v>
      </c>
      <c r="H86" s="43" t="s">
        <v>615</v>
      </c>
      <c r="AO86" s="52" t="str">
        <f>IF('Převáděné služby'!K86 = "N","vyberte FS (N)", "zadejte FS: (M)")</f>
        <v>zadejte FS: (M)</v>
      </c>
      <c r="AS86" t="s">
        <v>322</v>
      </c>
      <c r="AT86"/>
    </row>
    <row r="87" spans="4:46" ht="15" thickBot="1">
      <c r="D87"/>
      <c r="E87" s="43" t="s">
        <v>716</v>
      </c>
      <c r="F87" s="43" t="s">
        <v>852</v>
      </c>
      <c r="G87" s="43" t="s">
        <v>215</v>
      </c>
      <c r="H87" s="43" t="s">
        <v>615</v>
      </c>
      <c r="AO87" s="52" t="str">
        <f>IF('Převáděné služby'!K87 = "N","vyberte FS (N)", "zadejte FS: (M)")</f>
        <v>zadejte FS: (M)</v>
      </c>
      <c r="AS87" t="s">
        <v>321</v>
      </c>
      <c r="AT87"/>
    </row>
    <row r="88" spans="4:46" ht="15" thickBot="1">
      <c r="D88"/>
      <c r="E88" s="43" t="s">
        <v>716</v>
      </c>
      <c r="F88" s="43" t="s">
        <v>853</v>
      </c>
      <c r="G88" s="43" t="s">
        <v>205</v>
      </c>
      <c r="H88" s="43" t="s">
        <v>615</v>
      </c>
      <c r="AO88" s="52" t="str">
        <f>IF('Převáděné služby'!K88 = "N","vyberte FS (N)", "zadejte FS: (M)")</f>
        <v>zadejte FS: (M)</v>
      </c>
      <c r="AS88" t="s">
        <v>323</v>
      </c>
      <c r="AT88"/>
    </row>
    <row r="89" spans="4:46" ht="15" thickBot="1">
      <c r="E89" s="43" t="s">
        <v>716</v>
      </c>
      <c r="F89" s="43" t="s">
        <v>854</v>
      </c>
      <c r="G89" s="43" t="s">
        <v>214</v>
      </c>
      <c r="H89" s="43" t="s">
        <v>615</v>
      </c>
      <c r="AO89" s="52" t="str">
        <f>IF('Převáděné služby'!K89 = "N","vyberte FS (N)", "zadejte FS: (M)")</f>
        <v>zadejte FS: (M)</v>
      </c>
      <c r="AS89" t="s">
        <v>324</v>
      </c>
      <c r="AT89"/>
    </row>
    <row r="90" spans="4:46" ht="15" thickBot="1">
      <c r="E90" s="43" t="s">
        <v>716</v>
      </c>
      <c r="F90" s="43" t="s">
        <v>855</v>
      </c>
      <c r="G90" s="43" t="s">
        <v>206</v>
      </c>
      <c r="H90" s="43" t="s">
        <v>615</v>
      </c>
      <c r="AO90" s="52" t="str">
        <f>IF('Převáděné služby'!K90 = "N","vyberte FS (N)", "zadejte FS: (M)")</f>
        <v>zadejte FS: (M)</v>
      </c>
      <c r="AS90" t="s">
        <v>325</v>
      </c>
      <c r="AT90"/>
    </row>
    <row r="91" spans="4:46" ht="15" thickBot="1">
      <c r="E91" s="43" t="s">
        <v>716</v>
      </c>
      <c r="F91" s="43" t="s">
        <v>856</v>
      </c>
      <c r="G91" s="43" t="s">
        <v>213</v>
      </c>
      <c r="H91" s="43" t="s">
        <v>615</v>
      </c>
      <c r="AO91" s="52" t="str">
        <f>IF('Převáděné služby'!K91 = "N","vyberte FS (N)", "zadejte FS: (M)")</f>
        <v>zadejte FS: (M)</v>
      </c>
      <c r="AS91" t="s">
        <v>326</v>
      </c>
      <c r="AT91"/>
    </row>
    <row r="92" spans="4:46" ht="15" thickBot="1">
      <c r="E92" s="43" t="s">
        <v>717</v>
      </c>
      <c r="F92" t="s">
        <v>923</v>
      </c>
      <c r="G92" s="43" t="s">
        <v>207</v>
      </c>
      <c r="H92" s="43" t="s">
        <v>615</v>
      </c>
      <c r="AO92" s="52" t="str">
        <f>IF('Převáděné služby'!K92 = "N","vyberte FS (N)", "zadejte FS: (M)")</f>
        <v>zadejte FS: (M)</v>
      </c>
      <c r="AS92" t="s">
        <v>327</v>
      </c>
    </row>
    <row r="93" spans="4:46" ht="15" thickBot="1">
      <c r="E93" s="43" t="s">
        <v>717</v>
      </c>
      <c r="F93" t="s">
        <v>920</v>
      </c>
      <c r="G93" s="43" t="s">
        <v>212</v>
      </c>
      <c r="H93" s="43" t="s">
        <v>615</v>
      </c>
      <c r="AO93" s="52" t="str">
        <f>IF('Převáděné služby'!K93 = "N","vyberte FS (N)", "zadejte FS: (M)")</f>
        <v>zadejte FS: (M)</v>
      </c>
      <c r="AS93" t="s">
        <v>328</v>
      </c>
    </row>
    <row r="94" spans="4:46" ht="15" thickBot="1">
      <c r="E94" s="43" t="s">
        <v>717</v>
      </c>
      <c r="F94" t="s">
        <v>921</v>
      </c>
      <c r="G94" s="43" t="s">
        <v>208</v>
      </c>
      <c r="H94" s="43" t="s">
        <v>615</v>
      </c>
      <c r="AO94" s="52" t="str">
        <f>IF('Převáděné služby'!K94 = "N","vyberte FS (N)", "zadejte FS: (M)")</f>
        <v>zadejte FS: (M)</v>
      </c>
      <c r="AS94" t="s">
        <v>329</v>
      </c>
    </row>
    <row r="95" spans="4:46" ht="15" thickBot="1">
      <c r="E95" s="43" t="s">
        <v>717</v>
      </c>
      <c r="F95" t="s">
        <v>922</v>
      </c>
      <c r="G95" s="43" t="s">
        <v>211</v>
      </c>
      <c r="H95" s="43" t="s">
        <v>615</v>
      </c>
      <c r="AO95" s="52" t="str">
        <f>IF('Převáděné služby'!K95 = "N","vyberte FS (N)", "zadejte FS: (M)")</f>
        <v>zadejte FS: (M)</v>
      </c>
      <c r="AS95" t="s">
        <v>445</v>
      </c>
    </row>
    <row r="96" spans="4:46" ht="15" thickBot="1">
      <c r="E96" s="43" t="s">
        <v>717</v>
      </c>
      <c r="F96" t="s">
        <v>930</v>
      </c>
      <c r="G96" s="43" t="s">
        <v>209</v>
      </c>
      <c r="H96" s="43" t="s">
        <v>615</v>
      </c>
      <c r="AO96" s="52" t="str">
        <f>IF('Převáděné služby'!K96 = "N","vyberte FS (N)", "zadejte FS: (M)")</f>
        <v>zadejte FS: (M)</v>
      </c>
      <c r="AS96" t="s">
        <v>446</v>
      </c>
    </row>
    <row r="97" spans="5:45" ht="15" thickBot="1">
      <c r="E97" s="43" t="s">
        <v>717</v>
      </c>
      <c r="F97" t="s">
        <v>932</v>
      </c>
      <c r="G97" s="43" t="s">
        <v>779</v>
      </c>
      <c r="H97" s="43" t="s">
        <v>615</v>
      </c>
      <c r="AO97" s="52" t="str">
        <f>IF('Převáděné služby'!K97 = "N","vyberte FS (N)", "zadejte FS: (M)")</f>
        <v>zadejte FS: (M)</v>
      </c>
      <c r="AS97" t="s">
        <v>466</v>
      </c>
    </row>
    <row r="98" spans="5:45" ht="15" thickBot="1">
      <c r="E98" s="43" t="s">
        <v>717</v>
      </c>
      <c r="F98" t="s">
        <v>931</v>
      </c>
      <c r="G98" s="43" t="s">
        <v>780</v>
      </c>
      <c r="H98" s="43" t="s">
        <v>615</v>
      </c>
      <c r="AO98" s="52" t="str">
        <f>IF('Převáděné služby'!K98 = "N","vyberte FS (N)", "zadejte FS: (M)")</f>
        <v>zadejte FS: (M)</v>
      </c>
      <c r="AS98" t="s">
        <v>330</v>
      </c>
    </row>
    <row r="99" spans="5:45" ht="15" thickBot="1">
      <c r="E99" s="43" t="s">
        <v>717</v>
      </c>
      <c r="F99" t="s">
        <v>933</v>
      </c>
      <c r="G99" s="43" t="s">
        <v>781</v>
      </c>
      <c r="H99" s="43" t="s">
        <v>615</v>
      </c>
      <c r="AO99" s="52" t="str">
        <f>IF('Převáděné služby'!K99 = "N","vyberte FS (N)", "zadejte FS: (M)")</f>
        <v>zadejte FS: (M)</v>
      </c>
      <c r="AS99" t="s">
        <v>467</v>
      </c>
    </row>
    <row r="100" spans="5:45" ht="15" thickBot="1">
      <c r="E100" s="43" t="s">
        <v>717</v>
      </c>
      <c r="F100" t="s">
        <v>934</v>
      </c>
      <c r="G100" s="43" t="s">
        <v>782</v>
      </c>
      <c r="H100" s="43" t="s">
        <v>615</v>
      </c>
      <c r="AO100" s="52" t="str">
        <f>IF('Převáděné služby'!K100 = "N","vyberte FS (N)", "zadejte FS: (M)")</f>
        <v>zadejte FS: (M)</v>
      </c>
      <c r="AS100" t="s">
        <v>331</v>
      </c>
    </row>
    <row r="101" spans="5:45" ht="15" thickBot="1">
      <c r="E101" s="43" t="s">
        <v>717</v>
      </c>
      <c r="F101" t="s">
        <v>926</v>
      </c>
      <c r="G101" s="43" t="s">
        <v>594</v>
      </c>
      <c r="H101" s="43" t="s">
        <v>615</v>
      </c>
      <c r="AO101" s="52" t="str">
        <f>IF('Převáděné služby'!K101 = "N","vyberte FS (N)", "zadejte FS: (M)")</f>
        <v>zadejte FS: (M)</v>
      </c>
      <c r="AS101" t="s">
        <v>332</v>
      </c>
    </row>
    <row r="102" spans="5:45" ht="15" thickBot="1">
      <c r="E102" s="43" t="s">
        <v>717</v>
      </c>
      <c r="F102" t="s">
        <v>927</v>
      </c>
      <c r="G102" s="43" t="s">
        <v>613</v>
      </c>
      <c r="H102" s="43" t="s">
        <v>615</v>
      </c>
      <c r="AO102" s="52" t="str">
        <f>IF('Převáděné služby'!K102 = "N","vyberte FS (N)", "zadejte FS: (M)")</f>
        <v>zadejte FS: (M)</v>
      </c>
      <c r="AS102" t="s">
        <v>333</v>
      </c>
    </row>
    <row r="103" spans="5:45" ht="15" thickBot="1">
      <c r="E103" s="43" t="s">
        <v>717</v>
      </c>
      <c r="F103" t="s">
        <v>928</v>
      </c>
      <c r="G103" s="43" t="s">
        <v>601</v>
      </c>
      <c r="H103" s="43" t="s">
        <v>615</v>
      </c>
      <c r="AO103" s="52" t="str">
        <f>IF('Převáděné služby'!K103 = "N","vyberte FS (N)", "zadejte FS: (M)")</f>
        <v>zadejte FS: (M)</v>
      </c>
      <c r="AS103" t="s">
        <v>334</v>
      </c>
    </row>
    <row r="104" spans="5:45" ht="15" thickBot="1">
      <c r="E104" s="43" t="s">
        <v>717</v>
      </c>
      <c r="F104" t="s">
        <v>929</v>
      </c>
      <c r="G104" s="43" t="s">
        <v>608</v>
      </c>
      <c r="H104" s="43" t="s">
        <v>615</v>
      </c>
      <c r="AO104" s="52" t="str">
        <f>IF('Převáděné služby'!K104 = "N","vyberte FS (N)", "zadejte FS: (M)")</f>
        <v>zadejte FS: (M)</v>
      </c>
      <c r="AS104" t="s">
        <v>335</v>
      </c>
    </row>
    <row r="105" spans="5:45" ht="15" thickBot="1">
      <c r="E105" s="43" t="s">
        <v>717</v>
      </c>
      <c r="F105" t="s">
        <v>924</v>
      </c>
      <c r="G105" s="43" t="s">
        <v>612</v>
      </c>
      <c r="H105" s="43" t="s">
        <v>615</v>
      </c>
      <c r="AO105" s="52" t="str">
        <f>IF('Převáděné služby'!K105 = "N","vyberte FS (N)", "zadejte FS: (M)")</f>
        <v>zadejte FS: (M)</v>
      </c>
      <c r="AS105" t="s">
        <v>337</v>
      </c>
    </row>
    <row r="106" spans="5:45" ht="15" thickBot="1">
      <c r="E106" s="43" t="s">
        <v>717</v>
      </c>
      <c r="F106" t="s">
        <v>925</v>
      </c>
      <c r="G106" s="43" t="s">
        <v>598</v>
      </c>
      <c r="H106" s="43" t="s">
        <v>615</v>
      </c>
      <c r="AO106" s="52" t="str">
        <f>IF('Převáděné služby'!K106 = "N","vyberte FS (N)", "zadejte FS: (M)")</f>
        <v>zadejte FS: (M)</v>
      </c>
      <c r="AS106" t="s">
        <v>338</v>
      </c>
    </row>
    <row r="107" spans="5:45" ht="15" thickBot="1">
      <c r="E107" s="43" t="s">
        <v>717</v>
      </c>
      <c r="F107" t="s">
        <v>935</v>
      </c>
      <c r="G107" s="43" t="s">
        <v>614</v>
      </c>
      <c r="H107" s="43" t="s">
        <v>615</v>
      </c>
      <c r="AO107" s="52" t="str">
        <f>IF('Převáděné služby'!K107 = "N","vyberte FS (N)", "zadejte FS: (M)")</f>
        <v>zadejte FS: (M)</v>
      </c>
      <c r="AS107" t="s">
        <v>339</v>
      </c>
    </row>
    <row r="108" spans="5:45" ht="15" thickBot="1">
      <c r="E108" s="43" t="s">
        <v>717</v>
      </c>
      <c r="F108" t="s">
        <v>919</v>
      </c>
      <c r="G108" s="43" t="s">
        <v>600</v>
      </c>
      <c r="H108" s="43" t="s">
        <v>615</v>
      </c>
      <c r="AO108" s="52" t="str">
        <f>IF('Převáděné služby'!K108 = "N","vyberte FS (N)", "zadejte FS: (M)")</f>
        <v>zadejte FS: (M)</v>
      </c>
      <c r="AS108" t="s">
        <v>340</v>
      </c>
    </row>
    <row r="109" spans="5:45" ht="15" thickBot="1">
      <c r="E109" s="43" t="s">
        <v>717</v>
      </c>
      <c r="F109" t="s">
        <v>936</v>
      </c>
      <c r="G109" s="43" t="s">
        <v>603</v>
      </c>
      <c r="H109" s="43" t="s">
        <v>615</v>
      </c>
      <c r="AO109" s="52" t="str">
        <f>IF('Převáděné služby'!K109 = "N","vyberte FS (N)", "zadejte FS: (M)")</f>
        <v>zadejte FS: (M)</v>
      </c>
      <c r="AS109" t="s">
        <v>341</v>
      </c>
    </row>
    <row r="110" spans="5:45" ht="15" thickBot="1">
      <c r="E110" s="43" t="s">
        <v>717</v>
      </c>
      <c r="F110" s="38" t="s">
        <v>937</v>
      </c>
      <c r="G110" s="43" t="s">
        <v>597</v>
      </c>
      <c r="H110" s="43" t="s">
        <v>615</v>
      </c>
      <c r="AO110" s="52" t="str">
        <f>IF('Převáděné služby'!K110 = "N","vyberte FS (N)", "zadejte FS: (M)")</f>
        <v>zadejte FS: (M)</v>
      </c>
      <c r="AS110" t="s">
        <v>342</v>
      </c>
    </row>
    <row r="111" spans="5:45">
      <c r="E111" s="43" t="s">
        <v>717</v>
      </c>
      <c r="F111" s="38" t="s">
        <v>938</v>
      </c>
      <c r="G111" s="43" t="s">
        <v>607</v>
      </c>
      <c r="H111" s="43" t="s">
        <v>615</v>
      </c>
      <c r="AO111" s="52" t="str">
        <f>IF('Převáděné služby'!K111 = "N","vyberte FS (N)", "zadejte FS: (M)")</f>
        <v>zadejte FS: (M)</v>
      </c>
      <c r="AS111" t="s">
        <v>343</v>
      </c>
    </row>
    <row r="112" spans="5:45">
      <c r="E112" s="43" t="s">
        <v>717</v>
      </c>
      <c r="F112" s="38" t="s">
        <v>939</v>
      </c>
      <c r="G112" s="43" t="s">
        <v>605</v>
      </c>
      <c r="H112" s="43" t="s">
        <v>615</v>
      </c>
      <c r="AS112" t="s">
        <v>344</v>
      </c>
    </row>
    <row r="113" spans="5:45">
      <c r="E113" s="43" t="s">
        <v>717</v>
      </c>
      <c r="F113" s="38" t="s">
        <v>940</v>
      </c>
      <c r="G113" s="43" t="s">
        <v>595</v>
      </c>
      <c r="H113" s="43" t="s">
        <v>615</v>
      </c>
      <c r="AS113" t="s">
        <v>345</v>
      </c>
    </row>
    <row r="114" spans="5:45">
      <c r="E114" s="43" t="s">
        <v>717</v>
      </c>
      <c r="F114" s="38" t="s">
        <v>941</v>
      </c>
      <c r="G114" s="43" t="s">
        <v>604</v>
      </c>
      <c r="H114" s="43" t="s">
        <v>615</v>
      </c>
      <c r="AS114" t="s">
        <v>468</v>
      </c>
    </row>
    <row r="115" spans="5:45">
      <c r="E115" s="43" t="s">
        <v>717</v>
      </c>
      <c r="F115" s="38" t="s">
        <v>942</v>
      </c>
      <c r="G115" s="43" t="s">
        <v>610</v>
      </c>
      <c r="H115" s="43" t="s">
        <v>615</v>
      </c>
      <c r="AS115" t="s">
        <v>346</v>
      </c>
    </row>
    <row r="116" spans="5:45">
      <c r="E116" s="43" t="s">
        <v>717</v>
      </c>
      <c r="F116" s="38" t="s">
        <v>943</v>
      </c>
      <c r="G116" s="43" t="s">
        <v>596</v>
      </c>
      <c r="H116" s="43" t="s">
        <v>615</v>
      </c>
      <c r="AS116" t="s">
        <v>347</v>
      </c>
    </row>
    <row r="117" spans="5:45">
      <c r="E117" s="43" t="s">
        <v>717</v>
      </c>
      <c r="F117" s="38" t="s">
        <v>944</v>
      </c>
      <c r="G117" s="43" t="s">
        <v>602</v>
      </c>
      <c r="H117" s="43" t="s">
        <v>615</v>
      </c>
      <c r="AS117" t="s">
        <v>348</v>
      </c>
    </row>
    <row r="118" spans="5:45">
      <c r="E118" s="43" t="s">
        <v>717</v>
      </c>
      <c r="F118" s="38" t="s">
        <v>945</v>
      </c>
      <c r="G118" s="43" t="s">
        <v>611</v>
      </c>
      <c r="H118" s="43" t="s">
        <v>615</v>
      </c>
      <c r="AS118" t="s">
        <v>350</v>
      </c>
    </row>
    <row r="119" spans="5:45">
      <c r="E119" s="43" t="s">
        <v>717</v>
      </c>
      <c r="F119" s="38" t="s">
        <v>946</v>
      </c>
      <c r="G119" s="43" t="s">
        <v>599</v>
      </c>
      <c r="H119" s="43" t="s">
        <v>615</v>
      </c>
      <c r="AS119" t="s">
        <v>349</v>
      </c>
    </row>
    <row r="120" spans="5:45">
      <c r="E120" s="43" t="s">
        <v>717</v>
      </c>
      <c r="F120" s="38" t="s">
        <v>947</v>
      </c>
      <c r="G120" s="43" t="s">
        <v>609</v>
      </c>
      <c r="H120" s="43" t="s">
        <v>615</v>
      </c>
      <c r="AS120" t="s">
        <v>351</v>
      </c>
    </row>
    <row r="121" spans="5:45">
      <c r="E121" s="43" t="s">
        <v>717</v>
      </c>
      <c r="F121" s="38" t="s">
        <v>948</v>
      </c>
      <c r="G121" s="43" t="s">
        <v>593</v>
      </c>
      <c r="H121" s="43" t="s">
        <v>615</v>
      </c>
      <c r="AS121" t="s">
        <v>352</v>
      </c>
    </row>
    <row r="122" spans="5:45">
      <c r="E122" s="43" t="s">
        <v>717</v>
      </c>
      <c r="F122" s="38" t="s">
        <v>949</v>
      </c>
      <c r="G122" s="43" t="s">
        <v>801</v>
      </c>
      <c r="H122" s="43" t="s">
        <v>615</v>
      </c>
      <c r="AS122" t="s">
        <v>353</v>
      </c>
    </row>
    <row r="123" spans="5:45">
      <c r="E123" s="43" t="s">
        <v>717</v>
      </c>
      <c r="F123" s="38" t="s">
        <v>950</v>
      </c>
      <c r="G123" s="43" t="s">
        <v>802</v>
      </c>
      <c r="H123" s="43" t="s">
        <v>615</v>
      </c>
      <c r="AS123" t="s">
        <v>354</v>
      </c>
    </row>
    <row r="124" spans="5:45">
      <c r="E124" s="43" t="s">
        <v>717</v>
      </c>
      <c r="F124" s="38" t="s">
        <v>951</v>
      </c>
      <c r="G124" s="43" t="s">
        <v>803</v>
      </c>
      <c r="H124" s="43" t="s">
        <v>615</v>
      </c>
      <c r="AS124" t="s">
        <v>355</v>
      </c>
    </row>
    <row r="125" spans="5:45">
      <c r="E125" s="43" t="s">
        <v>717</v>
      </c>
      <c r="F125" s="38" t="s">
        <v>952</v>
      </c>
      <c r="G125" s="43" t="s">
        <v>804</v>
      </c>
      <c r="H125" s="43" t="s">
        <v>615</v>
      </c>
      <c r="AS125" t="s">
        <v>356</v>
      </c>
    </row>
    <row r="126" spans="5:45">
      <c r="E126" s="43" t="s">
        <v>717</v>
      </c>
      <c r="F126" s="38" t="s">
        <v>953</v>
      </c>
      <c r="G126" s="43" t="s">
        <v>805</v>
      </c>
      <c r="H126" s="43" t="s">
        <v>615</v>
      </c>
      <c r="AS126" t="s">
        <v>440</v>
      </c>
    </row>
    <row r="127" spans="5:45">
      <c r="E127" s="43" t="s">
        <v>717</v>
      </c>
      <c r="F127" s="38" t="s">
        <v>954</v>
      </c>
      <c r="G127" s="43" t="s">
        <v>806</v>
      </c>
      <c r="H127" s="43" t="s">
        <v>615</v>
      </c>
      <c r="AS127" t="s">
        <v>358</v>
      </c>
    </row>
    <row r="128" spans="5:45">
      <c r="E128" s="43" t="s">
        <v>717</v>
      </c>
      <c r="F128" s="43" t="s">
        <v>857</v>
      </c>
      <c r="G128" s="43" t="s">
        <v>567</v>
      </c>
      <c r="H128" s="43" t="s">
        <v>585</v>
      </c>
      <c r="AS128" t="s">
        <v>359</v>
      </c>
    </row>
    <row r="129" spans="5:45">
      <c r="E129" s="43" t="s">
        <v>717</v>
      </c>
      <c r="F129" s="43" t="s">
        <v>858</v>
      </c>
      <c r="G129" s="43" t="s">
        <v>567</v>
      </c>
      <c r="H129" s="43" t="s">
        <v>586</v>
      </c>
      <c r="AS129" t="s">
        <v>360</v>
      </c>
    </row>
    <row r="130" spans="5:45">
      <c r="E130" s="43" t="s">
        <v>717</v>
      </c>
      <c r="F130" s="43" t="s">
        <v>859</v>
      </c>
      <c r="G130" s="43" t="s">
        <v>567</v>
      </c>
      <c r="H130" s="43" t="s">
        <v>788</v>
      </c>
      <c r="AS130" t="s">
        <v>361</v>
      </c>
    </row>
    <row r="131" spans="5:45">
      <c r="E131" s="43" t="s">
        <v>717</v>
      </c>
      <c r="F131" s="43" t="s">
        <v>860</v>
      </c>
      <c r="G131" s="43" t="s">
        <v>567</v>
      </c>
      <c r="H131" s="43" t="s">
        <v>783</v>
      </c>
      <c r="AS131" t="s">
        <v>362</v>
      </c>
    </row>
    <row r="132" spans="5:45">
      <c r="E132" s="43" t="s">
        <v>717</v>
      </c>
      <c r="F132" s="43" t="s">
        <v>861</v>
      </c>
      <c r="G132" s="43" t="s">
        <v>567</v>
      </c>
      <c r="H132" s="43" t="s">
        <v>875</v>
      </c>
      <c r="AS132" t="s">
        <v>469</v>
      </c>
    </row>
    <row r="133" spans="5:45">
      <c r="E133" s="43" t="s">
        <v>717</v>
      </c>
      <c r="F133" s="43" t="s">
        <v>862</v>
      </c>
      <c r="G133" s="43" t="s">
        <v>567</v>
      </c>
      <c r="H133" s="43" t="s">
        <v>789</v>
      </c>
      <c r="AS133" t="s">
        <v>363</v>
      </c>
    </row>
    <row r="134" spans="5:45">
      <c r="E134" s="43" t="s">
        <v>717</v>
      </c>
      <c r="F134" s="43" t="s">
        <v>863</v>
      </c>
      <c r="G134" s="43" t="s">
        <v>567</v>
      </c>
      <c r="H134" s="43" t="s">
        <v>790</v>
      </c>
      <c r="AS134" t="s">
        <v>364</v>
      </c>
    </row>
    <row r="135" spans="5:45">
      <c r="E135" s="43" t="s">
        <v>717</v>
      </c>
      <c r="F135" s="43" t="s">
        <v>864</v>
      </c>
      <c r="G135" s="43" t="s">
        <v>567</v>
      </c>
      <c r="H135" s="43" t="s">
        <v>587</v>
      </c>
      <c r="AS135" t="s">
        <v>365</v>
      </c>
    </row>
    <row r="136" spans="5:45">
      <c r="E136" s="43" t="s">
        <v>717</v>
      </c>
      <c r="F136" s="43" t="s">
        <v>865</v>
      </c>
      <c r="G136" s="43" t="s">
        <v>567</v>
      </c>
      <c r="H136" s="43" t="s">
        <v>588</v>
      </c>
      <c r="AS136" t="s">
        <v>470</v>
      </c>
    </row>
    <row r="137" spans="5:45">
      <c r="E137" s="43" t="s">
        <v>717</v>
      </c>
      <c r="F137" s="43" t="s">
        <v>866</v>
      </c>
      <c r="G137" s="43" t="s">
        <v>567</v>
      </c>
      <c r="H137" s="43" t="s">
        <v>589</v>
      </c>
      <c r="AS137" t="s">
        <v>366</v>
      </c>
    </row>
    <row r="138" spans="5:45">
      <c r="E138" s="43" t="s">
        <v>717</v>
      </c>
      <c r="F138" s="43" t="s">
        <v>867</v>
      </c>
      <c r="G138" s="43" t="s">
        <v>568</v>
      </c>
      <c r="H138" s="43" t="s">
        <v>876</v>
      </c>
      <c r="AS138" t="s">
        <v>367</v>
      </c>
    </row>
    <row r="139" spans="5:45">
      <c r="E139" s="43" t="s">
        <v>717</v>
      </c>
      <c r="F139" s="43" t="s">
        <v>868</v>
      </c>
      <c r="G139" s="43" t="s">
        <v>568</v>
      </c>
      <c r="H139" s="43" t="s">
        <v>590</v>
      </c>
      <c r="AS139" t="s">
        <v>357</v>
      </c>
    </row>
    <row r="140" spans="5:45">
      <c r="E140" s="43" t="s">
        <v>717</v>
      </c>
      <c r="F140" s="43" t="s">
        <v>180</v>
      </c>
      <c r="G140" s="43" t="s">
        <v>568</v>
      </c>
      <c r="H140" s="43" t="s">
        <v>591</v>
      </c>
      <c r="AS140" t="s">
        <v>368</v>
      </c>
    </row>
    <row r="141" spans="5:45">
      <c r="E141" s="43" t="s">
        <v>717</v>
      </c>
      <c r="F141" s="43" t="s">
        <v>196</v>
      </c>
      <c r="G141" s="43" t="s">
        <v>568</v>
      </c>
      <c r="H141" s="43" t="s">
        <v>592</v>
      </c>
      <c r="AS141" t="s">
        <v>471</v>
      </c>
    </row>
    <row r="142" spans="5:45">
      <c r="E142" s="43" t="s">
        <v>718</v>
      </c>
      <c r="F142" s="43" t="s">
        <v>31</v>
      </c>
      <c r="G142" s="43" t="s">
        <v>568</v>
      </c>
      <c r="H142" s="43" t="s">
        <v>585</v>
      </c>
      <c r="AS142" t="s">
        <v>472</v>
      </c>
    </row>
    <row r="143" spans="5:45">
      <c r="E143" s="43" t="s">
        <v>718</v>
      </c>
      <c r="F143" s="43" t="s">
        <v>32</v>
      </c>
      <c r="G143" s="43" t="s">
        <v>568</v>
      </c>
      <c r="H143" s="43" t="s">
        <v>586</v>
      </c>
      <c r="AS143" t="s">
        <v>473</v>
      </c>
    </row>
    <row r="144" spans="5:45">
      <c r="E144" s="43" t="s">
        <v>718</v>
      </c>
      <c r="F144" s="43" t="s">
        <v>15</v>
      </c>
      <c r="G144" s="43" t="s">
        <v>568</v>
      </c>
      <c r="H144" s="43" t="s">
        <v>788</v>
      </c>
      <c r="AS144" t="s">
        <v>369</v>
      </c>
    </row>
    <row r="145" spans="5:45">
      <c r="E145" s="43" t="s">
        <v>718</v>
      </c>
      <c r="F145" s="43" t="s">
        <v>197</v>
      </c>
      <c r="G145" s="43" t="s">
        <v>568</v>
      </c>
      <c r="H145" s="43" t="s">
        <v>783</v>
      </c>
      <c r="AS145" t="s">
        <v>370</v>
      </c>
    </row>
    <row r="146" spans="5:45">
      <c r="E146" s="43" t="s">
        <v>718</v>
      </c>
      <c r="F146" s="43" t="s">
        <v>16</v>
      </c>
      <c r="G146" s="43" t="s">
        <v>568</v>
      </c>
      <c r="H146" s="43" t="s">
        <v>875</v>
      </c>
      <c r="AS146" t="s">
        <v>371</v>
      </c>
    </row>
    <row r="147" spans="5:45">
      <c r="E147" s="43" t="s">
        <v>718</v>
      </c>
      <c r="F147" s="43" t="s">
        <v>198</v>
      </c>
      <c r="G147" s="43" t="s">
        <v>568</v>
      </c>
      <c r="H147" s="43" t="s">
        <v>789</v>
      </c>
      <c r="AS147" t="s">
        <v>474</v>
      </c>
    </row>
    <row r="148" spans="5:45">
      <c r="E148" s="43" t="s">
        <v>718</v>
      </c>
      <c r="F148" s="43" t="s">
        <v>17</v>
      </c>
      <c r="G148" s="43" t="s">
        <v>568</v>
      </c>
      <c r="H148" s="43" t="s">
        <v>790</v>
      </c>
      <c r="AS148" t="s">
        <v>475</v>
      </c>
    </row>
    <row r="149" spans="5:45">
      <c r="E149" s="43" t="s">
        <v>718</v>
      </c>
      <c r="F149" s="43" t="s">
        <v>199</v>
      </c>
      <c r="G149" s="43" t="s">
        <v>568</v>
      </c>
      <c r="H149" s="43" t="s">
        <v>587</v>
      </c>
      <c r="AS149" t="s">
        <v>372</v>
      </c>
    </row>
    <row r="150" spans="5:45">
      <c r="E150" s="43" t="s">
        <v>718</v>
      </c>
      <c r="F150" s="43" t="s">
        <v>18</v>
      </c>
      <c r="G150" s="43" t="s">
        <v>568</v>
      </c>
      <c r="H150" s="43" t="s">
        <v>588</v>
      </c>
      <c r="AS150" t="s">
        <v>373</v>
      </c>
    </row>
    <row r="151" spans="5:45">
      <c r="E151" s="43" t="s">
        <v>718</v>
      </c>
      <c r="F151" s="43" t="s">
        <v>200</v>
      </c>
      <c r="G151" s="43" t="s">
        <v>568</v>
      </c>
      <c r="H151" s="43" t="s">
        <v>589</v>
      </c>
      <c r="AS151" t="s">
        <v>375</v>
      </c>
    </row>
    <row r="152" spans="5:45">
      <c r="E152" s="43" t="s">
        <v>718</v>
      </c>
      <c r="F152" s="43" t="s">
        <v>19</v>
      </c>
      <c r="G152" s="43" t="s">
        <v>569</v>
      </c>
      <c r="H152" s="43" t="s">
        <v>876</v>
      </c>
      <c r="AS152" t="s">
        <v>476</v>
      </c>
    </row>
    <row r="153" spans="5:45">
      <c r="E153" s="43" t="s">
        <v>718</v>
      </c>
      <c r="F153" s="43" t="s">
        <v>201</v>
      </c>
      <c r="G153" s="43" t="s">
        <v>569</v>
      </c>
      <c r="H153" s="43" t="s">
        <v>590</v>
      </c>
      <c r="AS153" t="s">
        <v>376</v>
      </c>
    </row>
    <row r="154" spans="5:45">
      <c r="E154" s="43" t="s">
        <v>763</v>
      </c>
      <c r="F154" s="43" t="s">
        <v>869</v>
      </c>
      <c r="G154" s="43" t="s">
        <v>569</v>
      </c>
      <c r="H154" s="43" t="s">
        <v>591</v>
      </c>
      <c r="AS154" t="s">
        <v>377</v>
      </c>
    </row>
    <row r="155" spans="5:45">
      <c r="E155" s="43" t="s">
        <v>763</v>
      </c>
      <c r="F155" s="43" t="s">
        <v>870</v>
      </c>
      <c r="G155" s="43" t="s">
        <v>569</v>
      </c>
      <c r="H155" s="43" t="s">
        <v>592</v>
      </c>
      <c r="AS155" t="s">
        <v>378</v>
      </c>
    </row>
    <row r="156" spans="5:45">
      <c r="E156" s="43" t="s">
        <v>763</v>
      </c>
      <c r="F156" s="43" t="s">
        <v>871</v>
      </c>
      <c r="G156" s="43" t="s">
        <v>569</v>
      </c>
      <c r="H156" s="43" t="s">
        <v>585</v>
      </c>
      <c r="AS156" t="s">
        <v>379</v>
      </c>
    </row>
    <row r="157" spans="5:45">
      <c r="E157" s="43" t="s">
        <v>763</v>
      </c>
      <c r="F157" s="43" t="s">
        <v>872</v>
      </c>
      <c r="G157" s="43" t="s">
        <v>569</v>
      </c>
      <c r="H157" s="43" t="s">
        <v>586</v>
      </c>
      <c r="AS157" t="s">
        <v>477</v>
      </c>
    </row>
    <row r="158" spans="5:45">
      <c r="E158" s="43" t="s">
        <v>763</v>
      </c>
      <c r="F158" s="43" t="s">
        <v>873</v>
      </c>
      <c r="G158" s="43" t="s">
        <v>569</v>
      </c>
      <c r="H158" s="43" t="s">
        <v>788</v>
      </c>
      <c r="AS158" t="s">
        <v>478</v>
      </c>
    </row>
    <row r="159" spans="5:45">
      <c r="E159" s="43" t="s">
        <v>763</v>
      </c>
      <c r="F159" s="43" t="s">
        <v>874</v>
      </c>
      <c r="G159" s="43" t="s">
        <v>569</v>
      </c>
      <c r="H159" s="43" t="s">
        <v>783</v>
      </c>
      <c r="AS159" t="s">
        <v>479</v>
      </c>
    </row>
    <row r="160" spans="5:45">
      <c r="E160" s="43" t="s">
        <v>719</v>
      </c>
      <c r="F160" s="43" t="s">
        <v>29</v>
      </c>
      <c r="G160" s="43" t="s">
        <v>569</v>
      </c>
      <c r="H160" s="43" t="s">
        <v>875</v>
      </c>
      <c r="AS160" t="s">
        <v>380</v>
      </c>
    </row>
    <row r="161" spans="3:45">
      <c r="E161" s="43" t="s">
        <v>719</v>
      </c>
      <c r="F161" s="43" t="s">
        <v>30</v>
      </c>
      <c r="G161" s="43" t="s">
        <v>569</v>
      </c>
      <c r="H161" s="43" t="s">
        <v>789</v>
      </c>
      <c r="AS161" t="s">
        <v>381</v>
      </c>
    </row>
    <row r="162" spans="3:45">
      <c r="E162" s="43" t="s">
        <v>719</v>
      </c>
      <c r="F162" s="43" t="s">
        <v>141</v>
      </c>
      <c r="G162" s="43" t="s">
        <v>569</v>
      </c>
      <c r="H162" s="43" t="s">
        <v>790</v>
      </c>
      <c r="AS162" t="s">
        <v>382</v>
      </c>
    </row>
    <row r="163" spans="3:45">
      <c r="E163" s="43" t="s">
        <v>719</v>
      </c>
      <c r="F163" s="43" t="s">
        <v>24</v>
      </c>
      <c r="G163" s="43" t="s">
        <v>569</v>
      </c>
      <c r="H163" s="43" t="s">
        <v>587</v>
      </c>
      <c r="AS163" t="s">
        <v>374</v>
      </c>
    </row>
    <row r="164" spans="3:45">
      <c r="E164" s="43" t="s">
        <v>719</v>
      </c>
      <c r="F164" s="43" t="s">
        <v>20</v>
      </c>
      <c r="G164" s="43" t="s">
        <v>569</v>
      </c>
      <c r="H164" s="43" t="s">
        <v>588</v>
      </c>
      <c r="AS164" t="s">
        <v>383</v>
      </c>
    </row>
    <row r="165" spans="3:45">
      <c r="E165" s="43" t="s">
        <v>719</v>
      </c>
      <c r="F165" s="43" t="s">
        <v>21</v>
      </c>
      <c r="G165" s="43" t="s">
        <v>569</v>
      </c>
      <c r="H165" s="43" t="s">
        <v>589</v>
      </c>
      <c r="AS165" t="s">
        <v>385</v>
      </c>
    </row>
    <row r="166" spans="3:45">
      <c r="E166" s="43" t="s">
        <v>719</v>
      </c>
      <c r="F166" s="43" t="s">
        <v>25</v>
      </c>
      <c r="G166" s="43" t="s">
        <v>570</v>
      </c>
      <c r="H166" s="43" t="s">
        <v>876</v>
      </c>
      <c r="AS166" t="s">
        <v>480</v>
      </c>
    </row>
    <row r="167" spans="3:45">
      <c r="E167" s="43" t="s">
        <v>719</v>
      </c>
      <c r="F167" s="43" t="s">
        <v>26</v>
      </c>
      <c r="G167" s="43" t="s">
        <v>570</v>
      </c>
      <c r="H167" s="43" t="s">
        <v>590</v>
      </c>
      <c r="AS167" t="s">
        <v>386</v>
      </c>
    </row>
    <row r="168" spans="3:45">
      <c r="E168" s="43" t="s">
        <v>719</v>
      </c>
      <c r="F168" s="43" t="s">
        <v>27</v>
      </c>
      <c r="G168" s="43" t="s">
        <v>570</v>
      </c>
      <c r="H168" s="43" t="s">
        <v>591</v>
      </c>
      <c r="AS168" t="s">
        <v>481</v>
      </c>
    </row>
    <row r="169" spans="3:45">
      <c r="E169" s="43" t="s">
        <v>719</v>
      </c>
      <c r="F169" s="43" t="s">
        <v>28</v>
      </c>
      <c r="G169" s="43" t="s">
        <v>570</v>
      </c>
      <c r="H169" s="43" t="s">
        <v>592</v>
      </c>
      <c r="AS169" t="s">
        <v>387</v>
      </c>
    </row>
    <row r="170" spans="3:45">
      <c r="E170" s="43" t="s">
        <v>719</v>
      </c>
      <c r="F170" s="43" t="s">
        <v>22</v>
      </c>
      <c r="G170" s="43" t="s">
        <v>570</v>
      </c>
      <c r="H170" s="43" t="s">
        <v>585</v>
      </c>
      <c r="AS170" t="s">
        <v>388</v>
      </c>
    </row>
    <row r="171" spans="3:45">
      <c r="E171" s="43" t="s">
        <v>719</v>
      </c>
      <c r="F171" s="43" t="s">
        <v>23</v>
      </c>
      <c r="G171" s="43" t="s">
        <v>570</v>
      </c>
      <c r="H171" s="43" t="s">
        <v>586</v>
      </c>
      <c r="AS171" t="s">
        <v>389</v>
      </c>
    </row>
    <row r="172" spans="3:45">
      <c r="E172" s="43" t="s">
        <v>719</v>
      </c>
      <c r="F172" s="43" t="s">
        <v>210</v>
      </c>
      <c r="G172" s="43" t="s">
        <v>570</v>
      </c>
      <c r="H172" s="43" t="s">
        <v>788</v>
      </c>
      <c r="AS172" t="s">
        <v>390</v>
      </c>
    </row>
    <row r="173" spans="3:45">
      <c r="E173" s="43" t="s">
        <v>719</v>
      </c>
      <c r="F173" s="43" t="s">
        <v>202</v>
      </c>
      <c r="G173" s="43" t="s">
        <v>570</v>
      </c>
      <c r="H173" s="43" t="s">
        <v>783</v>
      </c>
      <c r="AS173" t="s">
        <v>482</v>
      </c>
    </row>
    <row r="174" spans="3:45">
      <c r="E174" s="43" t="s">
        <v>719</v>
      </c>
      <c r="F174" s="43" t="s">
        <v>781</v>
      </c>
      <c r="G174" s="43" t="s">
        <v>570</v>
      </c>
      <c r="H174" s="43" t="s">
        <v>875</v>
      </c>
      <c r="AS174" t="s">
        <v>391</v>
      </c>
    </row>
    <row r="175" spans="3:45">
      <c r="E175" s="43" t="s">
        <v>719</v>
      </c>
      <c r="F175" s="43" t="s">
        <v>782</v>
      </c>
      <c r="G175" s="43" t="s">
        <v>570</v>
      </c>
      <c r="H175" s="43" t="s">
        <v>789</v>
      </c>
      <c r="AS175" t="s">
        <v>392</v>
      </c>
    </row>
    <row r="176" spans="3:45">
      <c r="C176" s="43"/>
      <c r="E176" s="43" t="s">
        <v>719</v>
      </c>
      <c r="F176" s="43" t="s">
        <v>217</v>
      </c>
      <c r="G176" s="43" t="s">
        <v>570</v>
      </c>
      <c r="H176" s="43" t="s">
        <v>790</v>
      </c>
      <c r="AS176" t="s">
        <v>393</v>
      </c>
    </row>
    <row r="177" spans="3:45">
      <c r="C177" s="43"/>
      <c r="E177" s="43" t="s">
        <v>719</v>
      </c>
      <c r="F177" s="43" t="s">
        <v>203</v>
      </c>
      <c r="G177" s="43" t="s">
        <v>570</v>
      </c>
      <c r="H177" s="43" t="s">
        <v>587</v>
      </c>
      <c r="AS177" t="s">
        <v>394</v>
      </c>
    </row>
    <row r="178" spans="3:45">
      <c r="C178" s="43"/>
      <c r="E178" s="43" t="s">
        <v>719</v>
      </c>
      <c r="F178" s="43" t="s">
        <v>216</v>
      </c>
      <c r="G178" s="43" t="s">
        <v>570</v>
      </c>
      <c r="H178" s="43" t="s">
        <v>588</v>
      </c>
      <c r="AS178" t="s">
        <v>384</v>
      </c>
    </row>
    <row r="179" spans="3:45">
      <c r="C179" s="43"/>
      <c r="E179" s="43" t="s">
        <v>719</v>
      </c>
      <c r="F179" s="43" t="s">
        <v>204</v>
      </c>
      <c r="G179" s="43" t="s">
        <v>570</v>
      </c>
      <c r="H179" s="43" t="s">
        <v>589</v>
      </c>
      <c r="AS179" t="s">
        <v>336</v>
      </c>
    </row>
    <row r="180" spans="3:45">
      <c r="C180" s="43"/>
      <c r="E180" s="43" t="s">
        <v>719</v>
      </c>
      <c r="F180" s="43" t="s">
        <v>215</v>
      </c>
      <c r="G180" s="43" t="s">
        <v>571</v>
      </c>
      <c r="H180" s="43" t="s">
        <v>876</v>
      </c>
      <c r="AS180" t="s">
        <v>395</v>
      </c>
    </row>
    <row r="181" spans="3:45">
      <c r="C181" s="43"/>
      <c r="E181" s="43" t="s">
        <v>719</v>
      </c>
      <c r="F181" s="43" t="s">
        <v>205</v>
      </c>
      <c r="G181" s="43" t="s">
        <v>571</v>
      </c>
      <c r="H181" s="43" t="s">
        <v>590</v>
      </c>
      <c r="AS181" t="s">
        <v>483</v>
      </c>
    </row>
    <row r="182" spans="3:45">
      <c r="C182" s="43"/>
      <c r="E182" s="43" t="s">
        <v>719</v>
      </c>
      <c r="F182" s="43" t="s">
        <v>214</v>
      </c>
      <c r="G182" s="43" t="s">
        <v>571</v>
      </c>
      <c r="H182" s="43" t="s">
        <v>591</v>
      </c>
      <c r="AS182" t="s">
        <v>484</v>
      </c>
    </row>
    <row r="183" spans="3:45">
      <c r="C183" s="43"/>
      <c r="E183" s="43" t="s">
        <v>719</v>
      </c>
      <c r="F183" s="43" t="s">
        <v>206</v>
      </c>
      <c r="G183" s="43" t="s">
        <v>571</v>
      </c>
      <c r="H183" s="43" t="s">
        <v>592</v>
      </c>
      <c r="AS183" t="s">
        <v>396</v>
      </c>
    </row>
    <row r="184" spans="3:45">
      <c r="C184" s="43"/>
      <c r="E184" s="43" t="s">
        <v>719</v>
      </c>
      <c r="F184" s="43" t="s">
        <v>213</v>
      </c>
      <c r="G184" s="43" t="s">
        <v>571</v>
      </c>
      <c r="H184" s="43" t="s">
        <v>585</v>
      </c>
      <c r="AS184" t="s">
        <v>397</v>
      </c>
    </row>
    <row r="185" spans="3:45">
      <c r="C185" s="43"/>
      <c r="E185" s="43" t="s">
        <v>719</v>
      </c>
      <c r="F185" s="43" t="s">
        <v>207</v>
      </c>
      <c r="G185" s="43" t="s">
        <v>571</v>
      </c>
      <c r="H185" s="43" t="s">
        <v>586</v>
      </c>
      <c r="AS185" t="s">
        <v>485</v>
      </c>
    </row>
    <row r="186" spans="3:45">
      <c r="C186" s="43"/>
      <c r="E186" s="43" t="s">
        <v>719</v>
      </c>
      <c r="F186" s="43" t="s">
        <v>212</v>
      </c>
      <c r="G186" s="43" t="s">
        <v>571</v>
      </c>
      <c r="H186" s="43" t="s">
        <v>788</v>
      </c>
      <c r="AS186" t="s">
        <v>398</v>
      </c>
    </row>
    <row r="187" spans="3:45">
      <c r="C187" s="43"/>
      <c r="E187" s="43" t="s">
        <v>719</v>
      </c>
      <c r="F187" s="43" t="s">
        <v>208</v>
      </c>
      <c r="G187" s="43" t="s">
        <v>571</v>
      </c>
      <c r="H187" s="43" t="s">
        <v>783</v>
      </c>
      <c r="AS187" t="s">
        <v>486</v>
      </c>
    </row>
    <row r="188" spans="3:45">
      <c r="C188" s="43"/>
      <c r="E188" s="43" t="s">
        <v>719</v>
      </c>
      <c r="F188" s="43" t="s">
        <v>211</v>
      </c>
      <c r="G188" s="43" t="s">
        <v>571</v>
      </c>
      <c r="H188" s="43" t="s">
        <v>875</v>
      </c>
      <c r="AS188" t="s">
        <v>400</v>
      </c>
    </row>
    <row r="189" spans="3:45">
      <c r="C189" s="43"/>
      <c r="E189" s="43" t="s">
        <v>719</v>
      </c>
      <c r="F189" s="43" t="s">
        <v>209</v>
      </c>
      <c r="G189" s="43" t="s">
        <v>571</v>
      </c>
      <c r="H189" s="43" t="s">
        <v>789</v>
      </c>
      <c r="AS189" t="s">
        <v>401</v>
      </c>
    </row>
    <row r="190" spans="3:45">
      <c r="C190" s="43"/>
      <c r="E190" s="43" t="s">
        <v>719</v>
      </c>
      <c r="F190" s="43" t="s">
        <v>779</v>
      </c>
      <c r="G190" s="43" t="s">
        <v>571</v>
      </c>
      <c r="H190" s="43" t="s">
        <v>790</v>
      </c>
      <c r="AS190" t="s">
        <v>487</v>
      </c>
    </row>
    <row r="191" spans="3:45">
      <c r="C191" s="43"/>
      <c r="E191" s="43" t="s">
        <v>719</v>
      </c>
      <c r="F191" s="43" t="s">
        <v>780</v>
      </c>
      <c r="G191" s="43" t="s">
        <v>571</v>
      </c>
      <c r="H191" s="43" t="s">
        <v>587</v>
      </c>
      <c r="AS191" t="s">
        <v>488</v>
      </c>
    </row>
    <row r="192" spans="3:45">
      <c r="C192" s="43"/>
      <c r="E192" s="43" t="s">
        <v>719</v>
      </c>
      <c r="F192" s="43" t="s">
        <v>175</v>
      </c>
      <c r="G192" s="43" t="s">
        <v>571</v>
      </c>
      <c r="H192" s="43" t="s">
        <v>588</v>
      </c>
      <c r="AS192" t="s">
        <v>402</v>
      </c>
    </row>
    <row r="193" spans="3:45">
      <c r="C193" s="43"/>
      <c r="E193" s="43" t="s">
        <v>719</v>
      </c>
      <c r="F193" s="43" t="s">
        <v>176</v>
      </c>
      <c r="G193" s="43" t="s">
        <v>571</v>
      </c>
      <c r="H193" s="43" t="s">
        <v>589</v>
      </c>
      <c r="AS193" t="s">
        <v>489</v>
      </c>
    </row>
    <row r="194" spans="3:45">
      <c r="C194" s="43"/>
      <c r="E194" s="43" t="s">
        <v>246</v>
      </c>
      <c r="F194" s="43" t="s">
        <v>812</v>
      </c>
      <c r="G194" s="43" t="s">
        <v>572</v>
      </c>
      <c r="H194" s="43" t="s">
        <v>876</v>
      </c>
      <c r="AS194" t="s">
        <v>490</v>
      </c>
    </row>
    <row r="195" spans="3:45">
      <c r="C195" s="43"/>
      <c r="E195" s="43" t="s">
        <v>246</v>
      </c>
      <c r="F195" s="43" t="s">
        <v>813</v>
      </c>
      <c r="G195" s="43" t="s">
        <v>572</v>
      </c>
      <c r="H195" s="43" t="s">
        <v>590</v>
      </c>
      <c r="AS195" t="s">
        <v>403</v>
      </c>
    </row>
    <row r="196" spans="3:45">
      <c r="C196" s="43"/>
      <c r="E196" s="43" t="s">
        <v>246</v>
      </c>
      <c r="F196" s="43" t="s">
        <v>815</v>
      </c>
      <c r="G196" s="43" t="s">
        <v>572</v>
      </c>
      <c r="H196" s="43" t="s">
        <v>591</v>
      </c>
      <c r="AS196" t="s">
        <v>404</v>
      </c>
    </row>
    <row r="197" spans="3:45">
      <c r="C197" s="43"/>
      <c r="E197" s="43" t="s">
        <v>246</v>
      </c>
      <c r="F197" s="43" t="s">
        <v>816</v>
      </c>
      <c r="G197" s="43" t="s">
        <v>572</v>
      </c>
      <c r="H197" s="43" t="s">
        <v>592</v>
      </c>
      <c r="AS197" t="s">
        <v>405</v>
      </c>
    </row>
    <row r="198" spans="3:45">
      <c r="C198" s="43"/>
      <c r="E198" s="43" t="s">
        <v>246</v>
      </c>
      <c r="F198" s="43" t="s">
        <v>817</v>
      </c>
      <c r="G198" s="43" t="s">
        <v>572</v>
      </c>
      <c r="H198" s="43" t="s">
        <v>585</v>
      </c>
      <c r="AS198" t="s">
        <v>406</v>
      </c>
    </row>
    <row r="199" spans="3:45">
      <c r="C199" s="43"/>
      <c r="E199" s="43" t="s">
        <v>246</v>
      </c>
      <c r="F199" s="43" t="s">
        <v>818</v>
      </c>
      <c r="G199" s="43" t="s">
        <v>572</v>
      </c>
      <c r="H199" s="43" t="s">
        <v>586</v>
      </c>
      <c r="AS199" t="s">
        <v>407</v>
      </c>
    </row>
    <row r="200" spans="3:45">
      <c r="C200" s="43"/>
      <c r="E200" s="43" t="s">
        <v>246</v>
      </c>
      <c r="F200" s="43" t="s">
        <v>819</v>
      </c>
      <c r="G200" s="43" t="s">
        <v>572</v>
      </c>
      <c r="H200" s="43" t="s">
        <v>788</v>
      </c>
      <c r="AS200" t="s">
        <v>491</v>
      </c>
    </row>
    <row r="201" spans="3:45">
      <c r="C201" s="43"/>
      <c r="E201" s="43" t="s">
        <v>246</v>
      </c>
      <c r="F201" s="43" t="s">
        <v>820</v>
      </c>
      <c r="G201" s="43" t="s">
        <v>572</v>
      </c>
      <c r="H201" s="43" t="s">
        <v>783</v>
      </c>
      <c r="AS201" t="s">
        <v>408</v>
      </c>
    </row>
    <row r="202" spans="3:45">
      <c r="C202" s="43"/>
      <c r="E202" s="43" t="s">
        <v>246</v>
      </c>
      <c r="F202" s="43" t="s">
        <v>821</v>
      </c>
      <c r="G202" s="43" t="s">
        <v>572</v>
      </c>
      <c r="H202" s="43" t="s">
        <v>875</v>
      </c>
      <c r="AS202" t="s">
        <v>492</v>
      </c>
    </row>
    <row r="203" spans="3:45">
      <c r="C203" s="43"/>
      <c r="E203" s="43" t="s">
        <v>246</v>
      </c>
      <c r="F203" s="43" t="s">
        <v>822</v>
      </c>
      <c r="G203" s="43" t="s">
        <v>572</v>
      </c>
      <c r="H203" s="43" t="s">
        <v>789</v>
      </c>
      <c r="AS203" t="s">
        <v>409</v>
      </c>
    </row>
    <row r="204" spans="3:45">
      <c r="C204" s="43"/>
      <c r="E204" s="43" t="s">
        <v>246</v>
      </c>
      <c r="F204" s="43" t="s">
        <v>823</v>
      </c>
      <c r="G204" s="43" t="s">
        <v>572</v>
      </c>
      <c r="H204" s="43" t="s">
        <v>790</v>
      </c>
      <c r="AS204" t="s">
        <v>447</v>
      </c>
    </row>
    <row r="205" spans="3:45">
      <c r="C205" s="43"/>
      <c r="E205" s="43" t="s">
        <v>246</v>
      </c>
      <c r="F205" s="43" t="s">
        <v>824</v>
      </c>
      <c r="G205" s="43" t="s">
        <v>572</v>
      </c>
      <c r="H205" s="43" t="s">
        <v>587</v>
      </c>
      <c r="AS205" t="s">
        <v>410</v>
      </c>
    </row>
    <row r="206" spans="3:45">
      <c r="C206" s="43"/>
      <c r="E206" s="43" t="s">
        <v>246</v>
      </c>
      <c r="F206" s="43" t="s">
        <v>825</v>
      </c>
      <c r="G206" s="43" t="s">
        <v>572</v>
      </c>
      <c r="H206" s="43" t="s">
        <v>588</v>
      </c>
      <c r="AS206" t="s">
        <v>493</v>
      </c>
    </row>
    <row r="207" spans="3:45">
      <c r="C207" s="43"/>
      <c r="E207" s="43" t="s">
        <v>246</v>
      </c>
      <c r="F207" s="43" t="s">
        <v>826</v>
      </c>
      <c r="G207" s="43" t="s">
        <v>572</v>
      </c>
      <c r="H207" s="43" t="s">
        <v>589</v>
      </c>
      <c r="AS207" t="s">
        <v>411</v>
      </c>
    </row>
    <row r="208" spans="3:45">
      <c r="C208" s="43"/>
      <c r="E208" s="43" t="s">
        <v>246</v>
      </c>
      <c r="F208" s="43" t="s">
        <v>827</v>
      </c>
      <c r="G208" s="43" t="s">
        <v>573</v>
      </c>
      <c r="H208" s="43" t="s">
        <v>876</v>
      </c>
      <c r="AS208" t="s">
        <v>494</v>
      </c>
    </row>
    <row r="209" spans="3:45">
      <c r="C209" s="43"/>
      <c r="E209" s="43" t="s">
        <v>246</v>
      </c>
      <c r="F209" s="43" t="s">
        <v>828</v>
      </c>
      <c r="G209" s="43" t="s">
        <v>573</v>
      </c>
      <c r="H209" s="43" t="s">
        <v>590</v>
      </c>
      <c r="AS209" t="s">
        <v>495</v>
      </c>
    </row>
    <row r="210" spans="3:45">
      <c r="C210" s="43"/>
      <c r="E210" s="43" t="s">
        <v>246</v>
      </c>
      <c r="F210" s="43" t="s">
        <v>829</v>
      </c>
      <c r="G210" s="43" t="s">
        <v>573</v>
      </c>
      <c r="H210" s="43" t="s">
        <v>591</v>
      </c>
      <c r="AS210" t="s">
        <v>496</v>
      </c>
    </row>
    <row r="211" spans="3:45">
      <c r="C211" s="43"/>
      <c r="E211" s="43" t="s">
        <v>246</v>
      </c>
      <c r="F211" s="43" t="s">
        <v>830</v>
      </c>
      <c r="G211" s="43" t="s">
        <v>573</v>
      </c>
      <c r="H211" s="43" t="s">
        <v>592</v>
      </c>
      <c r="AS211" t="s">
        <v>413</v>
      </c>
    </row>
    <row r="212" spans="3:45">
      <c r="C212" s="43"/>
      <c r="E212" s="43" t="s">
        <v>246</v>
      </c>
      <c r="F212" s="43" t="s">
        <v>831</v>
      </c>
      <c r="G212" s="43" t="s">
        <v>573</v>
      </c>
      <c r="H212" s="43" t="s">
        <v>585</v>
      </c>
      <c r="AS212" t="s">
        <v>497</v>
      </c>
    </row>
    <row r="213" spans="3:45">
      <c r="C213" s="43"/>
      <c r="E213" s="43" t="s">
        <v>246</v>
      </c>
      <c r="F213" s="43" t="s">
        <v>832</v>
      </c>
      <c r="G213" s="43" t="s">
        <v>573</v>
      </c>
      <c r="H213" s="43" t="s">
        <v>586</v>
      </c>
      <c r="AS213" t="s">
        <v>414</v>
      </c>
    </row>
    <row r="214" spans="3:45">
      <c r="C214" s="43"/>
      <c r="E214" s="43" t="s">
        <v>246</v>
      </c>
      <c r="F214" s="43" t="s">
        <v>833</v>
      </c>
      <c r="G214" s="43" t="s">
        <v>573</v>
      </c>
      <c r="H214" s="43" t="s">
        <v>788</v>
      </c>
      <c r="AS214" t="s">
        <v>415</v>
      </c>
    </row>
    <row r="215" spans="3:45">
      <c r="C215" s="43"/>
      <c r="E215" s="43" t="s">
        <v>246</v>
      </c>
      <c r="F215" s="43" t="s">
        <v>834</v>
      </c>
      <c r="G215" s="43" t="s">
        <v>573</v>
      </c>
      <c r="H215" s="43" t="s">
        <v>783</v>
      </c>
      <c r="AS215" t="s">
        <v>444</v>
      </c>
    </row>
    <row r="216" spans="3:45">
      <c r="C216" s="43"/>
      <c r="E216" s="43" t="s">
        <v>246</v>
      </c>
      <c r="F216" s="43" t="s">
        <v>149</v>
      </c>
      <c r="G216" s="43" t="s">
        <v>573</v>
      </c>
      <c r="H216" s="43" t="s">
        <v>875</v>
      </c>
      <c r="AS216" t="s">
        <v>498</v>
      </c>
    </row>
    <row r="217" spans="3:45">
      <c r="C217" s="43"/>
      <c r="E217" s="43" t="s">
        <v>246</v>
      </c>
      <c r="F217" s="43" t="s">
        <v>174</v>
      </c>
      <c r="G217" s="43" t="s">
        <v>573</v>
      </c>
      <c r="H217" s="43" t="s">
        <v>789</v>
      </c>
      <c r="AS217" t="s">
        <v>416</v>
      </c>
    </row>
    <row r="218" spans="3:45">
      <c r="C218" s="43"/>
      <c r="E218" s="43" t="s">
        <v>246</v>
      </c>
      <c r="F218" s="43" t="s">
        <v>801</v>
      </c>
      <c r="G218" s="43" t="s">
        <v>573</v>
      </c>
      <c r="H218" s="43" t="s">
        <v>790</v>
      </c>
      <c r="AS218" t="s">
        <v>412</v>
      </c>
    </row>
    <row r="219" spans="3:45">
      <c r="C219" s="43"/>
      <c r="E219" s="43" t="s">
        <v>246</v>
      </c>
      <c r="F219" s="43" t="s">
        <v>802</v>
      </c>
      <c r="G219" s="43" t="s">
        <v>573</v>
      </c>
      <c r="H219" s="43" t="s">
        <v>587</v>
      </c>
      <c r="AS219" t="s">
        <v>442</v>
      </c>
    </row>
    <row r="220" spans="3:45">
      <c r="C220" s="43"/>
      <c r="E220" s="43" t="s">
        <v>246</v>
      </c>
      <c r="F220" s="43" t="s">
        <v>805</v>
      </c>
      <c r="G220" s="43" t="s">
        <v>573</v>
      </c>
      <c r="H220" s="43" t="s">
        <v>588</v>
      </c>
      <c r="AS220" t="s">
        <v>499</v>
      </c>
    </row>
    <row r="221" spans="3:45">
      <c r="C221" s="43"/>
      <c r="E221" s="43" t="s">
        <v>246</v>
      </c>
      <c r="F221" s="43" t="s">
        <v>806</v>
      </c>
      <c r="G221" s="43" t="s">
        <v>573</v>
      </c>
      <c r="H221" s="43" t="s">
        <v>589</v>
      </c>
      <c r="AS221" t="s">
        <v>500</v>
      </c>
    </row>
    <row r="222" spans="3:45">
      <c r="C222" s="43"/>
      <c r="E222" s="43" t="s">
        <v>246</v>
      </c>
      <c r="F222" s="43" t="s">
        <v>803</v>
      </c>
      <c r="G222" s="43" t="s">
        <v>574</v>
      </c>
      <c r="H222" s="43" t="s">
        <v>876</v>
      </c>
      <c r="AS222" t="s">
        <v>443</v>
      </c>
    </row>
    <row r="223" spans="3:45">
      <c r="C223" s="43"/>
      <c r="E223" s="43" t="s">
        <v>246</v>
      </c>
      <c r="F223" s="43" t="s">
        <v>804</v>
      </c>
      <c r="G223" s="43" t="s">
        <v>574</v>
      </c>
      <c r="H223" s="43" t="s">
        <v>590</v>
      </c>
      <c r="AS223" t="s">
        <v>420</v>
      </c>
    </row>
    <row r="224" spans="3:45">
      <c r="C224" s="43"/>
      <c r="E224" s="43" t="s">
        <v>246</v>
      </c>
      <c r="F224" s="43" t="s">
        <v>835</v>
      </c>
      <c r="G224" s="43" t="s">
        <v>574</v>
      </c>
      <c r="H224" s="43" t="s">
        <v>591</v>
      </c>
      <c r="AS224" t="s">
        <v>421</v>
      </c>
    </row>
    <row r="225" spans="3:45">
      <c r="C225" s="43"/>
      <c r="E225" s="43" t="s">
        <v>246</v>
      </c>
      <c r="F225" s="43" t="s">
        <v>836</v>
      </c>
      <c r="G225" s="43" t="s">
        <v>574</v>
      </c>
      <c r="H225" s="43" t="s">
        <v>592</v>
      </c>
      <c r="AS225" t="s">
        <v>422</v>
      </c>
    </row>
    <row r="226" spans="3:45">
      <c r="C226" s="43"/>
      <c r="E226" s="43" t="s">
        <v>246</v>
      </c>
      <c r="F226" s="43" t="s">
        <v>837</v>
      </c>
      <c r="G226" s="43" t="s">
        <v>574</v>
      </c>
      <c r="H226" s="43" t="s">
        <v>585</v>
      </c>
      <c r="AS226" t="s">
        <v>423</v>
      </c>
    </row>
    <row r="227" spans="3:45">
      <c r="C227" s="43"/>
      <c r="E227" s="43" t="s">
        <v>246</v>
      </c>
      <c r="F227" s="43" t="s">
        <v>838</v>
      </c>
      <c r="G227" s="43" t="s">
        <v>574</v>
      </c>
      <c r="H227" s="43" t="s">
        <v>586</v>
      </c>
      <c r="AS227" t="s">
        <v>424</v>
      </c>
    </row>
    <row r="228" spans="3:45">
      <c r="C228" s="43"/>
      <c r="E228" s="43" t="s">
        <v>246</v>
      </c>
      <c r="F228" s="43" t="s">
        <v>839</v>
      </c>
      <c r="G228" s="43" t="s">
        <v>574</v>
      </c>
      <c r="H228" s="43" t="s">
        <v>788</v>
      </c>
      <c r="AS228" t="s">
        <v>425</v>
      </c>
    </row>
    <row r="229" spans="3:45">
      <c r="C229" s="43"/>
      <c r="E229" s="43" t="s">
        <v>246</v>
      </c>
      <c r="F229" s="43" t="s">
        <v>840</v>
      </c>
      <c r="G229" s="43" t="s">
        <v>574</v>
      </c>
      <c r="H229" s="43" t="s">
        <v>783</v>
      </c>
      <c r="AS229" t="s">
        <v>426</v>
      </c>
    </row>
    <row r="230" spans="3:45">
      <c r="C230" s="43"/>
      <c r="E230" s="43" t="s">
        <v>246</v>
      </c>
      <c r="F230" s="43" t="s">
        <v>42</v>
      </c>
      <c r="G230" s="43" t="s">
        <v>574</v>
      </c>
      <c r="H230" s="43" t="s">
        <v>875</v>
      </c>
      <c r="AS230" t="s">
        <v>501</v>
      </c>
    </row>
    <row r="231" spans="3:45">
      <c r="C231" s="43"/>
      <c r="E231" s="43" t="s">
        <v>246</v>
      </c>
      <c r="F231" s="43" t="s">
        <v>181</v>
      </c>
      <c r="G231" s="43" t="s">
        <v>574</v>
      </c>
      <c r="H231" s="43" t="s">
        <v>789</v>
      </c>
      <c r="AS231" t="s">
        <v>502</v>
      </c>
    </row>
    <row r="232" spans="3:45">
      <c r="E232" s="43" t="s">
        <v>246</v>
      </c>
      <c r="F232" s="43" t="s">
        <v>43</v>
      </c>
      <c r="G232" s="43" t="s">
        <v>574</v>
      </c>
      <c r="H232" s="43" t="s">
        <v>790</v>
      </c>
      <c r="AS232" t="s">
        <v>427</v>
      </c>
    </row>
    <row r="233" spans="3:45">
      <c r="E233" s="43" t="s">
        <v>246</v>
      </c>
      <c r="F233" s="43" t="s">
        <v>182</v>
      </c>
      <c r="G233" s="43" t="s">
        <v>574</v>
      </c>
      <c r="H233" s="43" t="s">
        <v>587</v>
      </c>
      <c r="AS233" t="s">
        <v>428</v>
      </c>
    </row>
    <row r="234" spans="3:45">
      <c r="E234" s="43" t="s">
        <v>246</v>
      </c>
      <c r="F234" s="43" t="s">
        <v>41</v>
      </c>
      <c r="G234" s="43" t="s">
        <v>574</v>
      </c>
      <c r="H234" s="43" t="s">
        <v>588</v>
      </c>
      <c r="AS234" t="s">
        <v>429</v>
      </c>
    </row>
    <row r="235" spans="3:45">
      <c r="E235" s="43" t="s">
        <v>246</v>
      </c>
      <c r="F235" s="43" t="s">
        <v>183</v>
      </c>
      <c r="G235" s="43" t="s">
        <v>574</v>
      </c>
      <c r="H235" s="43" t="s">
        <v>589</v>
      </c>
      <c r="AS235" t="s">
        <v>503</v>
      </c>
    </row>
    <row r="236" spans="3:45">
      <c r="E236" s="43" t="s">
        <v>246</v>
      </c>
      <c r="F236" s="43" t="s">
        <v>162</v>
      </c>
      <c r="G236" s="43" t="s">
        <v>575</v>
      </c>
      <c r="H236" s="43" t="s">
        <v>876</v>
      </c>
      <c r="AS236" t="s">
        <v>430</v>
      </c>
    </row>
    <row r="237" spans="3:45">
      <c r="E237" s="43" t="s">
        <v>246</v>
      </c>
      <c r="F237" s="43" t="s">
        <v>184</v>
      </c>
      <c r="G237" s="43" t="s">
        <v>575</v>
      </c>
      <c r="H237" s="43" t="s">
        <v>590</v>
      </c>
      <c r="AS237" t="s">
        <v>431</v>
      </c>
    </row>
    <row r="238" spans="3:45">
      <c r="E238" s="43" t="s">
        <v>246</v>
      </c>
      <c r="F238" s="43" t="s">
        <v>841</v>
      </c>
      <c r="G238" s="43" t="s">
        <v>575</v>
      </c>
      <c r="H238" s="43" t="s">
        <v>591</v>
      </c>
      <c r="AS238" t="s">
        <v>433</v>
      </c>
    </row>
    <row r="239" spans="3:45">
      <c r="E239" s="43" t="s">
        <v>246</v>
      </c>
      <c r="F239" s="43" t="s">
        <v>842</v>
      </c>
      <c r="G239" s="43" t="s">
        <v>575</v>
      </c>
      <c r="H239" s="43" t="s">
        <v>592</v>
      </c>
      <c r="AS239" t="s">
        <v>441</v>
      </c>
    </row>
    <row r="240" spans="3:45">
      <c r="E240" s="43" t="s">
        <v>246</v>
      </c>
      <c r="F240" s="43" t="s">
        <v>843</v>
      </c>
      <c r="G240" s="43" t="s">
        <v>575</v>
      </c>
      <c r="H240" s="43" t="s">
        <v>585</v>
      </c>
      <c r="AS240" t="s">
        <v>504</v>
      </c>
    </row>
    <row r="241" spans="5:45">
      <c r="E241" s="43" t="s">
        <v>246</v>
      </c>
      <c r="F241" s="43" t="s">
        <v>844</v>
      </c>
      <c r="G241" s="43" t="s">
        <v>575</v>
      </c>
      <c r="H241" s="43" t="s">
        <v>586</v>
      </c>
      <c r="AS241" t="s">
        <v>438</v>
      </c>
    </row>
    <row r="242" spans="5:45">
      <c r="E242" s="43" t="s">
        <v>246</v>
      </c>
      <c r="F242" s="43" t="s">
        <v>33</v>
      </c>
      <c r="G242" s="43" t="s">
        <v>575</v>
      </c>
      <c r="H242" s="43" t="s">
        <v>788</v>
      </c>
      <c r="AS242" t="s">
        <v>434</v>
      </c>
    </row>
    <row r="243" spans="5:45">
      <c r="E243" s="43" t="s">
        <v>246</v>
      </c>
      <c r="F243" s="43" t="s">
        <v>38</v>
      </c>
      <c r="G243" s="43" t="s">
        <v>575</v>
      </c>
      <c r="H243" s="43" t="s">
        <v>783</v>
      </c>
      <c r="AS243" t="s">
        <v>505</v>
      </c>
    </row>
    <row r="244" spans="5:45">
      <c r="E244" s="43" t="s">
        <v>246</v>
      </c>
      <c r="F244" s="43" t="s">
        <v>220</v>
      </c>
      <c r="G244" s="43" t="s">
        <v>575</v>
      </c>
      <c r="H244" s="43" t="s">
        <v>875</v>
      </c>
      <c r="AS244" t="s">
        <v>506</v>
      </c>
    </row>
    <row r="245" spans="5:45">
      <c r="E245" s="43" t="s">
        <v>246</v>
      </c>
      <c r="F245" s="43" t="s">
        <v>221</v>
      </c>
      <c r="G245" s="43" t="s">
        <v>575</v>
      </c>
      <c r="H245" s="43" t="s">
        <v>789</v>
      </c>
      <c r="AS245" t="s">
        <v>436</v>
      </c>
    </row>
    <row r="246" spans="5:45">
      <c r="E246" s="43" t="s">
        <v>246</v>
      </c>
      <c r="F246" s="43" t="s">
        <v>186</v>
      </c>
      <c r="G246" s="43" t="s">
        <v>575</v>
      </c>
      <c r="H246" s="43" t="s">
        <v>790</v>
      </c>
      <c r="AS246" t="s">
        <v>254</v>
      </c>
    </row>
    <row r="247" spans="5:45">
      <c r="E247" s="43" t="s">
        <v>246</v>
      </c>
      <c r="F247" s="43" t="s">
        <v>37</v>
      </c>
      <c r="G247" s="43" t="s">
        <v>575</v>
      </c>
      <c r="H247" s="43" t="s">
        <v>587</v>
      </c>
      <c r="AS247" t="s">
        <v>437</v>
      </c>
    </row>
    <row r="248" spans="5:45">
      <c r="E248" s="43" t="s">
        <v>246</v>
      </c>
      <c r="F248" s="43" t="s">
        <v>222</v>
      </c>
      <c r="G248" s="43" t="s">
        <v>575</v>
      </c>
      <c r="H248" s="43" t="s">
        <v>588</v>
      </c>
      <c r="AS248" t="s">
        <v>417</v>
      </c>
    </row>
    <row r="249" spans="5:45">
      <c r="E249" s="43" t="s">
        <v>246</v>
      </c>
      <c r="F249" s="43" t="s">
        <v>223</v>
      </c>
      <c r="G249" s="43" t="s">
        <v>575</v>
      </c>
      <c r="H249" s="43" t="s">
        <v>589</v>
      </c>
      <c r="AS249" t="s">
        <v>418</v>
      </c>
    </row>
    <row r="250" spans="5:45">
      <c r="E250" s="43" t="s">
        <v>246</v>
      </c>
      <c r="F250" s="43" t="s">
        <v>187</v>
      </c>
      <c r="G250" s="43" t="s">
        <v>576</v>
      </c>
      <c r="H250" s="43" t="s">
        <v>585</v>
      </c>
      <c r="AS250" t="s">
        <v>419</v>
      </c>
    </row>
    <row r="251" spans="5:45">
      <c r="E251" s="43" t="s">
        <v>246</v>
      </c>
      <c r="F251" s="43" t="s">
        <v>39</v>
      </c>
      <c r="G251" s="43" t="s">
        <v>576</v>
      </c>
      <c r="H251" s="43" t="s">
        <v>586</v>
      </c>
      <c r="AS251" t="s">
        <v>283</v>
      </c>
    </row>
    <row r="252" spans="5:45">
      <c r="E252" s="43" t="s">
        <v>246</v>
      </c>
      <c r="F252" s="43" t="s">
        <v>188</v>
      </c>
      <c r="G252" s="43" t="s">
        <v>576</v>
      </c>
      <c r="H252" s="43" t="s">
        <v>788</v>
      </c>
      <c r="AS252" t="s">
        <v>284</v>
      </c>
    </row>
    <row r="253" spans="5:45">
      <c r="E253" s="43" t="s">
        <v>246</v>
      </c>
      <c r="F253" s="43" t="s">
        <v>40</v>
      </c>
      <c r="G253" s="43" t="s">
        <v>576</v>
      </c>
      <c r="H253" s="43" t="s">
        <v>783</v>
      </c>
      <c r="AS253" t="s">
        <v>285</v>
      </c>
    </row>
    <row r="254" spans="5:45">
      <c r="E254" s="43" t="s">
        <v>246</v>
      </c>
      <c r="F254" s="43" t="s">
        <v>189</v>
      </c>
      <c r="G254" s="43" t="s">
        <v>576</v>
      </c>
      <c r="H254" s="43" t="s">
        <v>875</v>
      </c>
      <c r="AS254" t="s">
        <v>439</v>
      </c>
    </row>
    <row r="255" spans="5:45">
      <c r="E255" s="43" t="s">
        <v>246</v>
      </c>
      <c r="F255" s="43" t="s">
        <v>185</v>
      </c>
      <c r="G255" s="43" t="s">
        <v>576</v>
      </c>
      <c r="H255" s="43" t="s">
        <v>789</v>
      </c>
      <c r="AS255" t="s">
        <v>399</v>
      </c>
    </row>
    <row r="256" spans="5:45">
      <c r="E256" s="43" t="s">
        <v>246</v>
      </c>
      <c r="F256" s="43" t="s">
        <v>34</v>
      </c>
      <c r="G256" s="43" t="s">
        <v>576</v>
      </c>
      <c r="H256" s="43" t="s">
        <v>790</v>
      </c>
    </row>
    <row r="257" spans="5:8">
      <c r="E257" s="43" t="s">
        <v>246</v>
      </c>
      <c r="F257" s="43" t="s">
        <v>190</v>
      </c>
      <c r="G257" s="43" t="s">
        <v>576</v>
      </c>
      <c r="H257" s="43" t="s">
        <v>587</v>
      </c>
    </row>
    <row r="258" spans="5:8">
      <c r="E258" s="43" t="s">
        <v>246</v>
      </c>
      <c r="F258" s="43" t="s">
        <v>36</v>
      </c>
      <c r="G258" s="43" t="s">
        <v>576</v>
      </c>
      <c r="H258" s="43" t="s">
        <v>588</v>
      </c>
    </row>
    <row r="259" spans="5:8">
      <c r="E259" s="43" t="s">
        <v>246</v>
      </c>
      <c r="F259" s="43" t="s">
        <v>191</v>
      </c>
      <c r="G259" s="43" t="s">
        <v>576</v>
      </c>
      <c r="H259" s="43" t="s">
        <v>589</v>
      </c>
    </row>
    <row r="260" spans="5:8">
      <c r="E260" s="43" t="s">
        <v>246</v>
      </c>
      <c r="F260" s="43" t="s">
        <v>35</v>
      </c>
      <c r="G260" s="43" t="s">
        <v>577</v>
      </c>
      <c r="H260" s="43" t="s">
        <v>876</v>
      </c>
    </row>
    <row r="261" spans="5:8">
      <c r="E261" s="43" t="s">
        <v>246</v>
      </c>
      <c r="F261" s="43" t="s">
        <v>192</v>
      </c>
      <c r="G261" s="43" t="s">
        <v>577</v>
      </c>
      <c r="H261" s="43" t="s">
        <v>590</v>
      </c>
    </row>
    <row r="262" spans="5:8">
      <c r="E262" s="43" t="s">
        <v>246</v>
      </c>
      <c r="F262" s="43" t="s">
        <v>601</v>
      </c>
      <c r="G262" s="43" t="s">
        <v>577</v>
      </c>
      <c r="H262" s="43" t="s">
        <v>591</v>
      </c>
    </row>
    <row r="263" spans="5:8">
      <c r="E263" s="43" t="s">
        <v>246</v>
      </c>
      <c r="F263" s="43" t="s">
        <v>565</v>
      </c>
      <c r="G263" s="43" t="s">
        <v>577</v>
      </c>
      <c r="H263" s="43" t="s">
        <v>592</v>
      </c>
    </row>
    <row r="264" spans="5:8">
      <c r="E264" s="43" t="s">
        <v>246</v>
      </c>
      <c r="F264" s="43" t="s">
        <v>566</v>
      </c>
      <c r="G264" s="43" t="s">
        <v>577</v>
      </c>
      <c r="H264" s="43" t="s">
        <v>585</v>
      </c>
    </row>
    <row r="265" spans="5:8">
      <c r="E265" s="43" t="s">
        <v>246</v>
      </c>
      <c r="F265" s="43" t="s">
        <v>218</v>
      </c>
      <c r="G265" s="43" t="s">
        <v>577</v>
      </c>
      <c r="H265" s="43" t="s">
        <v>586</v>
      </c>
    </row>
    <row r="266" spans="5:8">
      <c r="E266" s="43" t="s">
        <v>246</v>
      </c>
      <c r="F266" s="43" t="s">
        <v>177</v>
      </c>
      <c r="G266" s="43" t="s">
        <v>577</v>
      </c>
      <c r="H266" s="43" t="s">
        <v>788</v>
      </c>
    </row>
    <row r="267" spans="5:8">
      <c r="E267" s="43" t="s">
        <v>246</v>
      </c>
      <c r="F267" s="43" t="s">
        <v>193</v>
      </c>
      <c r="G267" s="43" t="s">
        <v>577</v>
      </c>
      <c r="H267" s="43" t="s">
        <v>783</v>
      </c>
    </row>
    <row r="268" spans="5:8">
      <c r="E268" s="43" t="s">
        <v>246</v>
      </c>
      <c r="F268" s="43" t="s">
        <v>179</v>
      </c>
      <c r="G268" s="43" t="s">
        <v>577</v>
      </c>
      <c r="H268" s="43" t="s">
        <v>875</v>
      </c>
    </row>
    <row r="269" spans="5:8">
      <c r="E269" s="43" t="s">
        <v>246</v>
      </c>
      <c r="F269" s="43" t="s">
        <v>195</v>
      </c>
      <c r="G269" s="43" t="s">
        <v>577</v>
      </c>
      <c r="H269" s="43" t="s">
        <v>789</v>
      </c>
    </row>
    <row r="270" spans="5:8">
      <c r="E270" s="43" t="s">
        <v>246</v>
      </c>
      <c r="F270" s="43" t="s">
        <v>178</v>
      </c>
      <c r="G270" s="43" t="s">
        <v>577</v>
      </c>
      <c r="H270" s="43" t="s">
        <v>790</v>
      </c>
    </row>
    <row r="271" spans="5:8">
      <c r="E271" s="43" t="s">
        <v>246</v>
      </c>
      <c r="F271" s="43" t="s">
        <v>194</v>
      </c>
      <c r="G271" s="43" t="s">
        <v>577</v>
      </c>
      <c r="H271" s="43" t="s">
        <v>587</v>
      </c>
    </row>
    <row r="272" spans="5:8">
      <c r="E272" s="43" t="s">
        <v>246</v>
      </c>
      <c r="F272" s="43" t="s">
        <v>845</v>
      </c>
      <c r="G272" s="43" t="s">
        <v>577</v>
      </c>
      <c r="H272" s="43" t="s">
        <v>588</v>
      </c>
    </row>
    <row r="273" spans="3:8">
      <c r="E273" s="43" t="s">
        <v>246</v>
      </c>
      <c r="F273" s="43" t="s">
        <v>846</v>
      </c>
      <c r="G273" s="43" t="s">
        <v>577</v>
      </c>
      <c r="H273" s="43" t="s">
        <v>589</v>
      </c>
    </row>
    <row r="274" spans="3:8">
      <c r="E274" s="43" t="s">
        <v>246</v>
      </c>
      <c r="F274" s="43" t="s">
        <v>847</v>
      </c>
      <c r="G274" s="43" t="s">
        <v>578</v>
      </c>
      <c r="H274" s="43" t="s">
        <v>876</v>
      </c>
    </row>
    <row r="275" spans="3:8">
      <c r="E275" s="43" t="s">
        <v>246</v>
      </c>
      <c r="F275" s="43" t="s">
        <v>848</v>
      </c>
      <c r="G275" s="43" t="s">
        <v>578</v>
      </c>
      <c r="H275" s="43" t="s">
        <v>590</v>
      </c>
    </row>
    <row r="276" spans="3:8">
      <c r="E276" s="43" t="s">
        <v>246</v>
      </c>
      <c r="F276" s="43" t="s">
        <v>849</v>
      </c>
      <c r="G276" s="43" t="s">
        <v>578</v>
      </c>
      <c r="H276" s="43" t="s">
        <v>591</v>
      </c>
    </row>
    <row r="277" spans="3:8">
      <c r="E277" s="43" t="s">
        <v>246</v>
      </c>
      <c r="F277" s="43" t="s">
        <v>850</v>
      </c>
      <c r="G277" s="43" t="s">
        <v>578</v>
      </c>
      <c r="H277" s="43" t="s">
        <v>592</v>
      </c>
    </row>
    <row r="278" spans="3:8">
      <c r="E278" s="43" t="s">
        <v>246</v>
      </c>
      <c r="F278" s="43" t="s">
        <v>851</v>
      </c>
      <c r="G278" s="43" t="s">
        <v>578</v>
      </c>
      <c r="H278" s="43" t="s">
        <v>585</v>
      </c>
    </row>
    <row r="279" spans="3:8">
      <c r="E279" s="43" t="s">
        <v>246</v>
      </c>
      <c r="F279" s="43" t="s">
        <v>852</v>
      </c>
      <c r="G279" s="43" t="s">
        <v>578</v>
      </c>
      <c r="H279" s="43" t="s">
        <v>586</v>
      </c>
    </row>
    <row r="280" spans="3:8">
      <c r="E280" s="43" t="s">
        <v>246</v>
      </c>
      <c r="F280" s="43" t="s">
        <v>853</v>
      </c>
      <c r="G280" s="43" t="s">
        <v>578</v>
      </c>
      <c r="H280" s="43" t="s">
        <v>788</v>
      </c>
    </row>
    <row r="281" spans="3:8">
      <c r="E281" s="43" t="s">
        <v>246</v>
      </c>
      <c r="F281" s="43" t="s">
        <v>854</v>
      </c>
      <c r="G281" s="43" t="s">
        <v>578</v>
      </c>
      <c r="H281" s="43" t="s">
        <v>783</v>
      </c>
    </row>
    <row r="282" spans="3:8">
      <c r="E282" s="43" t="s">
        <v>246</v>
      </c>
      <c r="F282" s="43" t="s">
        <v>855</v>
      </c>
      <c r="G282" s="43" t="s">
        <v>578</v>
      </c>
      <c r="H282" s="43" t="s">
        <v>875</v>
      </c>
    </row>
    <row r="283" spans="3:8">
      <c r="E283" s="43" t="s">
        <v>246</v>
      </c>
      <c r="F283" s="43" t="s">
        <v>856</v>
      </c>
      <c r="G283" s="43" t="s">
        <v>578</v>
      </c>
      <c r="H283" s="43" t="s">
        <v>789</v>
      </c>
    </row>
    <row r="284" spans="3:8">
      <c r="E284" s="43" t="s">
        <v>246</v>
      </c>
      <c r="F284" t="s">
        <v>923</v>
      </c>
      <c r="G284" s="43" t="s">
        <v>578</v>
      </c>
      <c r="H284" s="43" t="s">
        <v>790</v>
      </c>
    </row>
    <row r="285" spans="3:8">
      <c r="E285" s="43" t="s">
        <v>246</v>
      </c>
      <c r="F285" t="s">
        <v>920</v>
      </c>
      <c r="G285" s="43" t="s">
        <v>578</v>
      </c>
      <c r="H285" s="43" t="s">
        <v>587</v>
      </c>
    </row>
    <row r="286" spans="3:8">
      <c r="C286" s="43"/>
      <c r="E286" s="43" t="s">
        <v>246</v>
      </c>
      <c r="F286" t="s">
        <v>921</v>
      </c>
      <c r="G286" s="43" t="s">
        <v>578</v>
      </c>
      <c r="H286" s="43" t="s">
        <v>588</v>
      </c>
    </row>
    <row r="287" spans="3:8">
      <c r="C287" s="43"/>
      <c r="E287" s="43" t="s">
        <v>246</v>
      </c>
      <c r="F287" t="s">
        <v>922</v>
      </c>
      <c r="G287" s="43" t="s">
        <v>578</v>
      </c>
      <c r="H287" s="43" t="s">
        <v>589</v>
      </c>
    </row>
    <row r="288" spans="3:8">
      <c r="C288" s="43"/>
      <c r="E288" s="43" t="s">
        <v>246</v>
      </c>
      <c r="F288" t="s">
        <v>930</v>
      </c>
      <c r="G288" s="43" t="s">
        <v>579</v>
      </c>
      <c r="H288" s="43" t="s">
        <v>876</v>
      </c>
    </row>
    <row r="289" spans="3:8">
      <c r="C289" s="43"/>
      <c r="E289" s="43" t="s">
        <v>246</v>
      </c>
      <c r="F289" t="s">
        <v>932</v>
      </c>
      <c r="G289" s="43" t="s">
        <v>579</v>
      </c>
      <c r="H289" s="43" t="s">
        <v>590</v>
      </c>
    </row>
    <row r="290" spans="3:8">
      <c r="C290" s="43"/>
      <c r="E290" s="43" t="s">
        <v>246</v>
      </c>
      <c r="F290" t="s">
        <v>931</v>
      </c>
      <c r="G290" s="43" t="s">
        <v>579</v>
      </c>
      <c r="H290" s="43" t="s">
        <v>591</v>
      </c>
    </row>
    <row r="291" spans="3:8">
      <c r="C291" s="43"/>
      <c r="E291" s="43" t="s">
        <v>246</v>
      </c>
      <c r="F291" t="s">
        <v>933</v>
      </c>
      <c r="G291" s="43" t="s">
        <v>579</v>
      </c>
      <c r="H291" s="43" t="s">
        <v>592</v>
      </c>
    </row>
    <row r="292" spans="3:8">
      <c r="C292" s="43"/>
      <c r="E292" s="43" t="s">
        <v>246</v>
      </c>
      <c r="F292" t="s">
        <v>934</v>
      </c>
      <c r="G292" s="43" t="s">
        <v>579</v>
      </c>
      <c r="H292" s="43" t="s">
        <v>585</v>
      </c>
    </row>
    <row r="293" spans="3:8">
      <c r="C293" s="43"/>
      <c r="E293" s="43" t="s">
        <v>246</v>
      </c>
      <c r="F293" t="s">
        <v>926</v>
      </c>
      <c r="G293" s="43" t="s">
        <v>579</v>
      </c>
      <c r="H293" s="43" t="s">
        <v>586</v>
      </c>
    </row>
    <row r="294" spans="3:8">
      <c r="C294" s="43"/>
      <c r="E294" s="43" t="s">
        <v>246</v>
      </c>
      <c r="F294" t="s">
        <v>927</v>
      </c>
      <c r="G294" s="43" t="s">
        <v>579</v>
      </c>
      <c r="H294" s="43" t="s">
        <v>788</v>
      </c>
    </row>
    <row r="295" spans="3:8">
      <c r="C295" s="43"/>
      <c r="E295" s="43" t="s">
        <v>246</v>
      </c>
      <c r="F295" t="s">
        <v>928</v>
      </c>
      <c r="G295" s="43" t="s">
        <v>579</v>
      </c>
      <c r="H295" s="43" t="s">
        <v>783</v>
      </c>
    </row>
    <row r="296" spans="3:8">
      <c r="C296" s="43"/>
      <c r="E296" s="43" t="s">
        <v>246</v>
      </c>
      <c r="F296" t="s">
        <v>929</v>
      </c>
      <c r="G296" s="43" t="s">
        <v>579</v>
      </c>
      <c r="H296" s="43" t="s">
        <v>875</v>
      </c>
    </row>
    <row r="297" spans="3:8">
      <c r="C297" s="43"/>
      <c r="E297" s="43" t="s">
        <v>246</v>
      </c>
      <c r="F297" t="s">
        <v>924</v>
      </c>
      <c r="G297" s="43" t="s">
        <v>579</v>
      </c>
      <c r="H297" s="43" t="s">
        <v>789</v>
      </c>
    </row>
    <row r="298" spans="3:8">
      <c r="C298" s="43"/>
      <c r="E298" s="43" t="s">
        <v>246</v>
      </c>
      <c r="F298" t="s">
        <v>925</v>
      </c>
      <c r="G298" s="43" t="s">
        <v>579</v>
      </c>
      <c r="H298" s="43" t="s">
        <v>790</v>
      </c>
    </row>
    <row r="299" spans="3:8">
      <c r="C299" s="43"/>
      <c r="E299" s="43" t="s">
        <v>246</v>
      </c>
      <c r="F299" t="s">
        <v>935</v>
      </c>
      <c r="G299" s="43" t="s">
        <v>579</v>
      </c>
      <c r="H299" s="43" t="s">
        <v>587</v>
      </c>
    </row>
    <row r="300" spans="3:8">
      <c r="C300" s="43"/>
      <c r="E300" s="43" t="s">
        <v>246</v>
      </c>
      <c r="F300" t="s">
        <v>919</v>
      </c>
      <c r="G300" s="43" t="s">
        <v>579</v>
      </c>
      <c r="H300" s="43" t="s">
        <v>588</v>
      </c>
    </row>
    <row r="301" spans="3:8">
      <c r="C301" s="43"/>
      <c r="E301" s="43" t="s">
        <v>246</v>
      </c>
      <c r="F301" t="s">
        <v>936</v>
      </c>
      <c r="G301" s="43" t="s">
        <v>579</v>
      </c>
      <c r="H301" s="43" t="s">
        <v>589</v>
      </c>
    </row>
    <row r="302" spans="3:8">
      <c r="C302" s="43"/>
      <c r="E302" s="43" t="s">
        <v>246</v>
      </c>
      <c r="F302" s="38" t="s">
        <v>937</v>
      </c>
      <c r="G302" s="43" t="s">
        <v>877</v>
      </c>
      <c r="H302" s="43" t="s">
        <v>876</v>
      </c>
    </row>
    <row r="303" spans="3:8">
      <c r="C303" s="43"/>
      <c r="E303" s="43" t="s">
        <v>246</v>
      </c>
      <c r="F303" s="38" t="s">
        <v>938</v>
      </c>
      <c r="G303" s="43" t="s">
        <v>877</v>
      </c>
      <c r="H303" s="43" t="s">
        <v>590</v>
      </c>
    </row>
    <row r="304" spans="3:8">
      <c r="C304" s="43"/>
      <c r="E304" s="43" t="s">
        <v>246</v>
      </c>
      <c r="F304" s="38" t="s">
        <v>939</v>
      </c>
      <c r="G304" s="43" t="s">
        <v>877</v>
      </c>
      <c r="H304" s="43" t="s">
        <v>591</v>
      </c>
    </row>
    <row r="305" spans="3:8">
      <c r="C305" s="43"/>
      <c r="E305" s="43" t="s">
        <v>246</v>
      </c>
      <c r="F305" s="38" t="s">
        <v>940</v>
      </c>
      <c r="G305" s="43" t="s">
        <v>877</v>
      </c>
      <c r="H305" s="43" t="s">
        <v>592</v>
      </c>
    </row>
    <row r="306" spans="3:8">
      <c r="C306" s="43"/>
      <c r="E306" s="43" t="s">
        <v>246</v>
      </c>
      <c r="F306" s="38" t="s">
        <v>941</v>
      </c>
      <c r="G306" s="43" t="s">
        <v>877</v>
      </c>
      <c r="H306" s="43" t="s">
        <v>585</v>
      </c>
    </row>
    <row r="307" spans="3:8">
      <c r="C307" s="43"/>
      <c r="E307" s="43" t="s">
        <v>246</v>
      </c>
      <c r="F307" s="38" t="s">
        <v>942</v>
      </c>
      <c r="G307" s="43" t="s">
        <v>877</v>
      </c>
      <c r="H307" s="43" t="s">
        <v>586</v>
      </c>
    </row>
    <row r="308" spans="3:8">
      <c r="C308" s="43"/>
      <c r="E308" s="43" t="s">
        <v>246</v>
      </c>
      <c r="F308" s="38" t="s">
        <v>943</v>
      </c>
      <c r="G308" s="43" t="s">
        <v>877</v>
      </c>
      <c r="H308" s="43" t="s">
        <v>788</v>
      </c>
    </row>
    <row r="309" spans="3:8">
      <c r="C309" s="43"/>
      <c r="E309" s="43" t="s">
        <v>246</v>
      </c>
      <c r="F309" s="38" t="s">
        <v>944</v>
      </c>
      <c r="G309" s="43" t="s">
        <v>877</v>
      </c>
      <c r="H309" s="43" t="s">
        <v>783</v>
      </c>
    </row>
    <row r="310" spans="3:8">
      <c r="C310" s="43"/>
      <c r="E310" s="43" t="s">
        <v>246</v>
      </c>
      <c r="F310" s="38" t="s">
        <v>945</v>
      </c>
      <c r="G310" s="43" t="s">
        <v>877</v>
      </c>
      <c r="H310" s="43" t="s">
        <v>875</v>
      </c>
    </row>
    <row r="311" spans="3:8">
      <c r="C311" s="43"/>
      <c r="E311" s="43" t="s">
        <v>246</v>
      </c>
      <c r="F311" s="38" t="s">
        <v>946</v>
      </c>
      <c r="G311" s="43" t="s">
        <v>877</v>
      </c>
      <c r="H311" s="43" t="s">
        <v>789</v>
      </c>
    </row>
    <row r="312" spans="3:8">
      <c r="C312" s="43"/>
      <c r="E312" s="43" t="s">
        <v>246</v>
      </c>
      <c r="F312" s="38" t="s">
        <v>947</v>
      </c>
      <c r="G312" s="43" t="s">
        <v>877</v>
      </c>
      <c r="H312" s="43" t="s">
        <v>790</v>
      </c>
    </row>
    <row r="313" spans="3:8">
      <c r="C313" s="43"/>
      <c r="E313" s="43" t="s">
        <v>246</v>
      </c>
      <c r="F313" s="38" t="s">
        <v>948</v>
      </c>
      <c r="G313" s="43" t="s">
        <v>877</v>
      </c>
      <c r="H313" s="43" t="s">
        <v>587</v>
      </c>
    </row>
    <row r="314" spans="3:8">
      <c r="C314" s="43"/>
      <c r="E314" s="43" t="s">
        <v>246</v>
      </c>
      <c r="F314" s="38" t="s">
        <v>949</v>
      </c>
      <c r="G314" s="43" t="s">
        <v>877</v>
      </c>
      <c r="H314" s="43" t="s">
        <v>588</v>
      </c>
    </row>
    <row r="315" spans="3:8">
      <c r="C315" s="43"/>
      <c r="E315" s="43" t="s">
        <v>246</v>
      </c>
      <c r="F315" s="38" t="s">
        <v>950</v>
      </c>
      <c r="G315" s="43" t="s">
        <v>877</v>
      </c>
      <c r="H315" s="43" t="s">
        <v>589</v>
      </c>
    </row>
    <row r="316" spans="3:8">
      <c r="C316" s="43"/>
      <c r="E316" s="43" t="s">
        <v>246</v>
      </c>
      <c r="F316" s="38" t="s">
        <v>951</v>
      </c>
      <c r="G316" s="43" t="s">
        <v>580</v>
      </c>
      <c r="H316" s="43" t="s">
        <v>876</v>
      </c>
    </row>
    <row r="317" spans="3:8">
      <c r="C317" s="43"/>
      <c r="E317" s="43" t="s">
        <v>246</v>
      </c>
      <c r="F317" s="38" t="s">
        <v>952</v>
      </c>
      <c r="G317" s="43" t="s">
        <v>580</v>
      </c>
      <c r="H317" s="43" t="s">
        <v>590</v>
      </c>
    </row>
    <row r="318" spans="3:8">
      <c r="C318" s="43"/>
      <c r="E318" s="43" t="s">
        <v>246</v>
      </c>
      <c r="F318" s="38" t="s">
        <v>953</v>
      </c>
      <c r="G318" s="43" t="s">
        <v>580</v>
      </c>
      <c r="H318" s="43" t="s">
        <v>591</v>
      </c>
    </row>
    <row r="319" spans="3:8">
      <c r="C319" s="43"/>
      <c r="E319" s="43" t="s">
        <v>246</v>
      </c>
      <c r="F319" s="38" t="s">
        <v>954</v>
      </c>
      <c r="G319" s="43" t="s">
        <v>580</v>
      </c>
      <c r="H319" s="43" t="s">
        <v>592</v>
      </c>
    </row>
    <row r="320" spans="3:8">
      <c r="C320" s="43"/>
      <c r="E320" s="43" t="s">
        <v>246</v>
      </c>
      <c r="F320" s="43" t="s">
        <v>857</v>
      </c>
      <c r="G320" s="43" t="s">
        <v>580</v>
      </c>
      <c r="H320" s="43" t="s">
        <v>585</v>
      </c>
    </row>
    <row r="321" spans="3:8">
      <c r="C321" s="43"/>
      <c r="E321" s="43" t="s">
        <v>246</v>
      </c>
      <c r="F321" s="43" t="s">
        <v>858</v>
      </c>
      <c r="G321" s="43" t="s">
        <v>580</v>
      </c>
      <c r="H321" s="43" t="s">
        <v>586</v>
      </c>
    </row>
    <row r="322" spans="3:8">
      <c r="C322" s="43"/>
      <c r="E322" s="43" t="s">
        <v>246</v>
      </c>
      <c r="F322" s="43" t="s">
        <v>859</v>
      </c>
      <c r="G322" s="43" t="s">
        <v>580</v>
      </c>
      <c r="H322" s="43" t="s">
        <v>788</v>
      </c>
    </row>
    <row r="323" spans="3:8">
      <c r="C323" s="43"/>
      <c r="E323" s="43" t="s">
        <v>246</v>
      </c>
      <c r="F323" s="43" t="s">
        <v>860</v>
      </c>
      <c r="G323" s="43" t="s">
        <v>580</v>
      </c>
      <c r="H323" s="43" t="s">
        <v>783</v>
      </c>
    </row>
    <row r="324" spans="3:8">
      <c r="C324" s="43"/>
      <c r="E324" s="43" t="s">
        <v>246</v>
      </c>
      <c r="F324" s="43" t="s">
        <v>861</v>
      </c>
      <c r="G324" s="43" t="s">
        <v>580</v>
      </c>
      <c r="H324" s="43" t="s">
        <v>875</v>
      </c>
    </row>
    <row r="325" spans="3:8">
      <c r="C325" s="43"/>
      <c r="E325" s="43" t="s">
        <v>246</v>
      </c>
      <c r="F325" s="43" t="s">
        <v>862</v>
      </c>
      <c r="G325" s="43" t="s">
        <v>580</v>
      </c>
      <c r="H325" s="43" t="s">
        <v>789</v>
      </c>
    </row>
    <row r="326" spans="3:8">
      <c r="C326" s="43"/>
      <c r="E326" s="43" t="s">
        <v>246</v>
      </c>
      <c r="F326" s="43" t="s">
        <v>863</v>
      </c>
      <c r="G326" s="43" t="s">
        <v>580</v>
      </c>
      <c r="H326" s="43" t="s">
        <v>790</v>
      </c>
    </row>
    <row r="327" spans="3:8">
      <c r="C327" s="43"/>
      <c r="E327" s="43" t="s">
        <v>246</v>
      </c>
      <c r="F327" s="43" t="s">
        <v>864</v>
      </c>
      <c r="G327" s="43" t="s">
        <v>580</v>
      </c>
      <c r="H327" s="43" t="s">
        <v>587</v>
      </c>
    </row>
    <row r="328" spans="3:8">
      <c r="C328" s="43"/>
      <c r="E328" s="43" t="s">
        <v>246</v>
      </c>
      <c r="F328" s="43" t="s">
        <v>865</v>
      </c>
      <c r="G328" s="43" t="s">
        <v>580</v>
      </c>
      <c r="H328" s="43" t="s">
        <v>588</v>
      </c>
    </row>
    <row r="329" spans="3:8">
      <c r="C329" s="43"/>
      <c r="E329" s="43" t="s">
        <v>246</v>
      </c>
      <c r="F329" s="43" t="s">
        <v>866</v>
      </c>
      <c r="G329" s="43" t="s">
        <v>580</v>
      </c>
      <c r="H329" s="43" t="s">
        <v>589</v>
      </c>
    </row>
    <row r="330" spans="3:8">
      <c r="C330" s="43"/>
      <c r="E330" s="43" t="s">
        <v>246</v>
      </c>
      <c r="F330" s="43" t="s">
        <v>867</v>
      </c>
      <c r="G330" s="43" t="s">
        <v>581</v>
      </c>
      <c r="H330" s="43" t="s">
        <v>876</v>
      </c>
    </row>
    <row r="331" spans="3:8">
      <c r="C331" s="43"/>
      <c r="E331" s="43" t="s">
        <v>246</v>
      </c>
      <c r="F331" s="43" t="s">
        <v>868</v>
      </c>
      <c r="G331" s="43" t="s">
        <v>581</v>
      </c>
      <c r="H331" s="43" t="s">
        <v>590</v>
      </c>
    </row>
    <row r="332" spans="3:8">
      <c r="C332" s="43"/>
      <c r="E332" s="43" t="s">
        <v>246</v>
      </c>
      <c r="F332" s="43" t="s">
        <v>180</v>
      </c>
      <c r="G332" s="43" t="s">
        <v>581</v>
      </c>
      <c r="H332" s="43" t="s">
        <v>591</v>
      </c>
    </row>
    <row r="333" spans="3:8">
      <c r="C333" s="43"/>
      <c r="E333" s="43" t="s">
        <v>246</v>
      </c>
      <c r="F333" s="43" t="s">
        <v>196</v>
      </c>
      <c r="G333" s="43" t="s">
        <v>581</v>
      </c>
      <c r="H333" s="43" t="s">
        <v>592</v>
      </c>
    </row>
    <row r="334" spans="3:8">
      <c r="C334" s="43"/>
      <c r="E334" s="43" t="s">
        <v>246</v>
      </c>
      <c r="F334" s="43" t="s">
        <v>31</v>
      </c>
      <c r="G334" s="43" t="s">
        <v>581</v>
      </c>
      <c r="H334" s="43" t="s">
        <v>585</v>
      </c>
    </row>
    <row r="335" spans="3:8">
      <c r="C335" s="43"/>
      <c r="E335" s="43" t="s">
        <v>246</v>
      </c>
      <c r="F335" s="43" t="s">
        <v>32</v>
      </c>
      <c r="G335" s="43" t="s">
        <v>581</v>
      </c>
      <c r="H335" s="43" t="s">
        <v>586</v>
      </c>
    </row>
    <row r="336" spans="3:8">
      <c r="C336" s="43"/>
      <c r="E336" s="43" t="s">
        <v>246</v>
      </c>
      <c r="F336" s="43" t="s">
        <v>15</v>
      </c>
      <c r="G336" s="43" t="s">
        <v>581</v>
      </c>
      <c r="H336" s="43" t="s">
        <v>788</v>
      </c>
    </row>
    <row r="337" spans="3:8">
      <c r="C337" s="43"/>
      <c r="E337" s="43" t="s">
        <v>246</v>
      </c>
      <c r="F337" s="43" t="s">
        <v>197</v>
      </c>
      <c r="G337" s="43" t="s">
        <v>581</v>
      </c>
      <c r="H337" s="43" t="s">
        <v>783</v>
      </c>
    </row>
    <row r="338" spans="3:8">
      <c r="C338" s="43"/>
      <c r="E338" s="43" t="s">
        <v>246</v>
      </c>
      <c r="F338" s="43" t="s">
        <v>16</v>
      </c>
      <c r="G338" s="43" t="s">
        <v>581</v>
      </c>
      <c r="H338" s="43" t="s">
        <v>875</v>
      </c>
    </row>
    <row r="339" spans="3:8">
      <c r="C339" s="43"/>
      <c r="E339" s="43" t="s">
        <v>246</v>
      </c>
      <c r="F339" s="43" t="s">
        <v>198</v>
      </c>
      <c r="G339" s="43" t="s">
        <v>581</v>
      </c>
      <c r="H339" s="43" t="s">
        <v>789</v>
      </c>
    </row>
    <row r="340" spans="3:8">
      <c r="C340" s="43"/>
      <c r="E340" s="43" t="s">
        <v>246</v>
      </c>
      <c r="F340" s="43" t="s">
        <v>17</v>
      </c>
      <c r="G340" s="43" t="s">
        <v>581</v>
      </c>
      <c r="H340" s="43" t="s">
        <v>790</v>
      </c>
    </row>
    <row r="341" spans="3:8">
      <c r="C341" s="43"/>
      <c r="E341" s="43" t="s">
        <v>246</v>
      </c>
      <c r="F341" s="43" t="s">
        <v>199</v>
      </c>
      <c r="G341" s="43" t="s">
        <v>581</v>
      </c>
      <c r="H341" s="43" t="s">
        <v>587</v>
      </c>
    </row>
    <row r="342" spans="3:8">
      <c r="C342" s="43"/>
      <c r="E342" s="43" t="s">
        <v>246</v>
      </c>
      <c r="F342" s="43" t="s">
        <v>18</v>
      </c>
      <c r="G342" s="43" t="s">
        <v>581</v>
      </c>
      <c r="H342" s="43" t="s">
        <v>588</v>
      </c>
    </row>
    <row r="343" spans="3:8">
      <c r="C343" s="43"/>
      <c r="E343" s="43" t="s">
        <v>246</v>
      </c>
      <c r="F343" s="43" t="s">
        <v>200</v>
      </c>
      <c r="G343" s="43" t="s">
        <v>581</v>
      </c>
      <c r="H343" s="43" t="s">
        <v>589</v>
      </c>
    </row>
    <row r="344" spans="3:8">
      <c r="C344" s="43"/>
      <c r="E344" s="43" t="s">
        <v>246</v>
      </c>
      <c r="F344" s="43" t="s">
        <v>19</v>
      </c>
      <c r="G344" s="43" t="s">
        <v>582</v>
      </c>
      <c r="H344" s="43" t="s">
        <v>876</v>
      </c>
    </row>
    <row r="345" spans="3:8">
      <c r="C345" s="43"/>
      <c r="E345" s="43" t="s">
        <v>246</v>
      </c>
      <c r="F345" s="43" t="s">
        <v>201</v>
      </c>
      <c r="G345" s="43" t="s">
        <v>582</v>
      </c>
      <c r="H345" s="43" t="s">
        <v>590</v>
      </c>
    </row>
    <row r="346" spans="3:8">
      <c r="C346" s="43"/>
      <c r="E346" s="43" t="s">
        <v>246</v>
      </c>
      <c r="F346" s="43" t="s">
        <v>869</v>
      </c>
      <c r="G346" s="43" t="s">
        <v>582</v>
      </c>
      <c r="H346" s="43" t="s">
        <v>591</v>
      </c>
    </row>
    <row r="347" spans="3:8">
      <c r="C347" s="43"/>
      <c r="E347" s="43" t="s">
        <v>246</v>
      </c>
      <c r="F347" s="43" t="s">
        <v>870</v>
      </c>
      <c r="G347" s="43" t="s">
        <v>582</v>
      </c>
      <c r="H347" s="43" t="s">
        <v>592</v>
      </c>
    </row>
    <row r="348" spans="3:8">
      <c r="C348" s="43"/>
      <c r="E348" s="43" t="s">
        <v>246</v>
      </c>
      <c r="F348" s="43" t="s">
        <v>871</v>
      </c>
      <c r="G348" s="43" t="s">
        <v>582</v>
      </c>
      <c r="H348" s="43" t="s">
        <v>585</v>
      </c>
    </row>
    <row r="349" spans="3:8">
      <c r="C349" s="43"/>
      <c r="E349" s="43" t="s">
        <v>246</v>
      </c>
      <c r="F349" s="43" t="s">
        <v>872</v>
      </c>
      <c r="G349" s="43" t="s">
        <v>582</v>
      </c>
      <c r="H349" s="43" t="s">
        <v>586</v>
      </c>
    </row>
    <row r="350" spans="3:8">
      <c r="C350" s="43"/>
      <c r="E350" s="43" t="s">
        <v>246</v>
      </c>
      <c r="F350" s="43" t="s">
        <v>873</v>
      </c>
      <c r="G350" s="43" t="s">
        <v>582</v>
      </c>
      <c r="H350" s="43" t="s">
        <v>788</v>
      </c>
    </row>
    <row r="351" spans="3:8">
      <c r="C351" s="43"/>
      <c r="E351" s="43" t="s">
        <v>246</v>
      </c>
      <c r="F351" s="43" t="s">
        <v>874</v>
      </c>
      <c r="G351" s="43" t="s">
        <v>582</v>
      </c>
      <c r="H351" s="43" t="s">
        <v>783</v>
      </c>
    </row>
    <row r="352" spans="3:8">
      <c r="C352" s="43"/>
      <c r="E352" s="43" t="s">
        <v>246</v>
      </c>
      <c r="F352" s="43" t="s">
        <v>29</v>
      </c>
      <c r="G352" s="43" t="s">
        <v>582</v>
      </c>
      <c r="H352" s="43" t="s">
        <v>875</v>
      </c>
    </row>
    <row r="353" spans="3:8">
      <c r="C353" s="43"/>
      <c r="E353" s="43" t="s">
        <v>246</v>
      </c>
      <c r="F353" s="43" t="s">
        <v>30</v>
      </c>
      <c r="G353" s="43" t="s">
        <v>582</v>
      </c>
      <c r="H353" s="43" t="s">
        <v>789</v>
      </c>
    </row>
    <row r="354" spans="3:8">
      <c r="C354" s="43"/>
      <c r="E354" s="43" t="s">
        <v>246</v>
      </c>
      <c r="F354" s="43" t="s">
        <v>141</v>
      </c>
      <c r="G354" s="43" t="s">
        <v>582</v>
      </c>
      <c r="H354" s="43" t="s">
        <v>790</v>
      </c>
    </row>
    <row r="355" spans="3:8">
      <c r="C355" s="43"/>
      <c r="D355"/>
      <c r="E355" s="43" t="s">
        <v>246</v>
      </c>
      <c r="F355" s="43" t="s">
        <v>24</v>
      </c>
      <c r="G355" s="43" t="s">
        <v>582</v>
      </c>
      <c r="H355" s="43" t="s">
        <v>587</v>
      </c>
    </row>
    <row r="356" spans="3:8">
      <c r="C356" s="43"/>
      <c r="D356"/>
      <c r="E356" s="43" t="s">
        <v>246</v>
      </c>
      <c r="F356" s="43" t="s">
        <v>20</v>
      </c>
      <c r="G356" s="43" t="s">
        <v>582</v>
      </c>
      <c r="H356" s="43" t="s">
        <v>588</v>
      </c>
    </row>
    <row r="357" spans="3:8">
      <c r="C357" s="43"/>
      <c r="D357"/>
      <c r="E357" s="43" t="s">
        <v>246</v>
      </c>
      <c r="F357" s="43" t="s">
        <v>21</v>
      </c>
      <c r="G357" s="43" t="s">
        <v>582</v>
      </c>
      <c r="H357" s="43" t="s">
        <v>589</v>
      </c>
    </row>
    <row r="358" spans="3:8">
      <c r="C358" s="43"/>
      <c r="D358"/>
      <c r="E358" s="43" t="s">
        <v>246</v>
      </c>
      <c r="F358" s="43" t="s">
        <v>25</v>
      </c>
      <c r="G358" s="43" t="s">
        <v>583</v>
      </c>
      <c r="H358" s="43" t="s">
        <v>876</v>
      </c>
    </row>
    <row r="359" spans="3:8">
      <c r="C359" s="43"/>
      <c r="D359"/>
      <c r="E359" s="43" t="s">
        <v>246</v>
      </c>
      <c r="F359" s="43" t="s">
        <v>26</v>
      </c>
      <c r="G359" s="43" t="s">
        <v>583</v>
      </c>
      <c r="H359" s="43" t="s">
        <v>590</v>
      </c>
    </row>
    <row r="360" spans="3:8">
      <c r="C360" s="43"/>
      <c r="D360"/>
      <c r="E360" s="43" t="s">
        <v>246</v>
      </c>
      <c r="F360" s="43" t="s">
        <v>27</v>
      </c>
      <c r="G360" s="43" t="s">
        <v>583</v>
      </c>
      <c r="H360" s="43" t="s">
        <v>591</v>
      </c>
    </row>
    <row r="361" spans="3:8">
      <c r="C361" s="43"/>
      <c r="D361"/>
      <c r="E361" s="43" t="s">
        <v>246</v>
      </c>
      <c r="F361" s="43" t="s">
        <v>28</v>
      </c>
      <c r="G361" s="43" t="s">
        <v>583</v>
      </c>
      <c r="H361" s="43" t="s">
        <v>592</v>
      </c>
    </row>
    <row r="362" spans="3:8">
      <c r="C362" s="43"/>
      <c r="D362"/>
      <c r="E362" s="43" t="s">
        <v>246</v>
      </c>
      <c r="F362" s="43" t="s">
        <v>22</v>
      </c>
      <c r="G362" s="43" t="s">
        <v>583</v>
      </c>
      <c r="H362" s="43" t="s">
        <v>585</v>
      </c>
    </row>
    <row r="363" spans="3:8">
      <c r="C363" s="43"/>
      <c r="D363"/>
      <c r="E363" s="43" t="s">
        <v>246</v>
      </c>
      <c r="F363" s="43" t="s">
        <v>23</v>
      </c>
      <c r="G363" s="43" t="s">
        <v>583</v>
      </c>
      <c r="H363" s="43" t="s">
        <v>586</v>
      </c>
    </row>
    <row r="364" spans="3:8">
      <c r="C364" s="43"/>
      <c r="D364"/>
      <c r="E364" s="43" t="s">
        <v>246</v>
      </c>
      <c r="F364" s="43" t="s">
        <v>210</v>
      </c>
      <c r="G364" s="43" t="s">
        <v>583</v>
      </c>
      <c r="H364" s="43" t="s">
        <v>788</v>
      </c>
    </row>
    <row r="365" spans="3:8">
      <c r="C365" s="43"/>
      <c r="D365"/>
      <c r="E365" s="43" t="s">
        <v>246</v>
      </c>
      <c r="F365" s="43" t="s">
        <v>202</v>
      </c>
      <c r="G365" s="43" t="s">
        <v>583</v>
      </c>
      <c r="H365" s="43" t="s">
        <v>783</v>
      </c>
    </row>
    <row r="366" spans="3:8">
      <c r="C366" s="43"/>
      <c r="D366"/>
      <c r="E366" s="43" t="s">
        <v>246</v>
      </c>
      <c r="F366" s="43" t="s">
        <v>781</v>
      </c>
      <c r="G366" s="43" t="s">
        <v>583</v>
      </c>
      <c r="H366" s="43" t="s">
        <v>875</v>
      </c>
    </row>
    <row r="367" spans="3:8">
      <c r="C367" s="43"/>
      <c r="D367"/>
      <c r="E367" s="43" t="s">
        <v>246</v>
      </c>
      <c r="F367" s="43" t="s">
        <v>782</v>
      </c>
      <c r="G367" s="43" t="s">
        <v>583</v>
      </c>
      <c r="H367" s="43" t="s">
        <v>789</v>
      </c>
    </row>
    <row r="368" spans="3:8">
      <c r="C368" s="43"/>
      <c r="D368"/>
      <c r="E368" s="43" t="s">
        <v>246</v>
      </c>
      <c r="F368" s="43" t="s">
        <v>217</v>
      </c>
      <c r="G368" s="43" t="s">
        <v>583</v>
      </c>
      <c r="H368" s="43" t="s">
        <v>790</v>
      </c>
    </row>
    <row r="369" spans="3:8">
      <c r="C369" s="43"/>
      <c r="D369"/>
      <c r="E369" s="43" t="s">
        <v>246</v>
      </c>
      <c r="F369" s="43" t="s">
        <v>203</v>
      </c>
      <c r="G369" s="43" t="s">
        <v>583</v>
      </c>
      <c r="H369" s="43" t="s">
        <v>587</v>
      </c>
    </row>
    <row r="370" spans="3:8">
      <c r="C370" s="43"/>
      <c r="D370"/>
      <c r="E370" s="43" t="s">
        <v>246</v>
      </c>
      <c r="F370" s="43" t="s">
        <v>216</v>
      </c>
      <c r="G370" s="43" t="s">
        <v>583</v>
      </c>
      <c r="H370" s="43" t="s">
        <v>588</v>
      </c>
    </row>
    <row r="371" spans="3:8">
      <c r="C371" s="43"/>
      <c r="D371"/>
      <c r="E371" s="43" t="s">
        <v>246</v>
      </c>
      <c r="F371" s="43" t="s">
        <v>204</v>
      </c>
      <c r="G371" s="43" t="s">
        <v>583</v>
      </c>
      <c r="H371" s="43" t="s">
        <v>589</v>
      </c>
    </row>
    <row r="372" spans="3:8">
      <c r="C372" s="43"/>
      <c r="D372"/>
      <c r="E372" s="43" t="s">
        <v>246</v>
      </c>
      <c r="F372" s="43" t="s">
        <v>215</v>
      </c>
      <c r="G372" s="43" t="s">
        <v>606</v>
      </c>
      <c r="H372" s="43" t="s">
        <v>587</v>
      </c>
    </row>
    <row r="373" spans="3:8">
      <c r="C373" s="43"/>
      <c r="D373"/>
      <c r="E373" s="43" t="s">
        <v>246</v>
      </c>
      <c r="F373" s="43" t="s">
        <v>205</v>
      </c>
      <c r="G373" s="43" t="s">
        <v>616</v>
      </c>
      <c r="H373" s="43" t="s">
        <v>783</v>
      </c>
    </row>
    <row r="374" spans="3:8">
      <c r="C374" s="43"/>
      <c r="D374"/>
      <c r="E374" s="43" t="s">
        <v>246</v>
      </c>
      <c r="F374" s="43" t="s">
        <v>214</v>
      </c>
      <c r="G374" s="43" t="s">
        <v>616</v>
      </c>
      <c r="H374" s="43" t="s">
        <v>784</v>
      </c>
    </row>
    <row r="375" spans="3:8">
      <c r="C375" s="43"/>
      <c r="D375"/>
      <c r="E375" s="43" t="s">
        <v>246</v>
      </c>
      <c r="F375" s="43" t="s">
        <v>206</v>
      </c>
      <c r="G375" s="43" t="s">
        <v>616</v>
      </c>
      <c r="H375" s="43" t="s">
        <v>785</v>
      </c>
    </row>
    <row r="376" spans="3:8">
      <c r="C376" s="43"/>
      <c r="D376"/>
      <c r="E376" s="43" t="s">
        <v>246</v>
      </c>
      <c r="F376" s="43" t="s">
        <v>213</v>
      </c>
      <c r="G376" s="43" t="s">
        <v>616</v>
      </c>
      <c r="H376" s="43" t="s">
        <v>587</v>
      </c>
    </row>
    <row r="377" spans="3:8">
      <c r="C377" s="43"/>
      <c r="D377"/>
      <c r="E377" s="43" t="s">
        <v>246</v>
      </c>
      <c r="F377" s="43" t="s">
        <v>207</v>
      </c>
      <c r="G377" s="43" t="s">
        <v>617</v>
      </c>
      <c r="H377" s="43" t="s">
        <v>783</v>
      </c>
    </row>
    <row r="378" spans="3:8">
      <c r="C378" s="43"/>
      <c r="D378"/>
      <c r="E378" s="43" t="s">
        <v>246</v>
      </c>
      <c r="F378" s="43" t="s">
        <v>212</v>
      </c>
      <c r="G378" s="43" t="s">
        <v>617</v>
      </c>
      <c r="H378" s="43" t="s">
        <v>784</v>
      </c>
    </row>
    <row r="379" spans="3:8">
      <c r="C379" s="43"/>
      <c r="D379"/>
      <c r="E379" s="43" t="s">
        <v>246</v>
      </c>
      <c r="F379" s="43" t="s">
        <v>208</v>
      </c>
      <c r="G379" s="43" t="s">
        <v>617</v>
      </c>
      <c r="H379" s="43" t="s">
        <v>785</v>
      </c>
    </row>
    <row r="380" spans="3:8">
      <c r="C380" s="43"/>
      <c r="D380"/>
      <c r="E380" s="43" t="s">
        <v>246</v>
      </c>
      <c r="F380" s="43" t="s">
        <v>211</v>
      </c>
      <c r="G380" s="43" t="s">
        <v>617</v>
      </c>
      <c r="H380" s="43" t="s">
        <v>587</v>
      </c>
    </row>
    <row r="381" spans="3:8">
      <c r="C381" s="43"/>
      <c r="D381"/>
      <c r="E381" s="43" t="s">
        <v>246</v>
      </c>
      <c r="F381" s="43" t="s">
        <v>209</v>
      </c>
      <c r="G381" s="43" t="s">
        <v>786</v>
      </c>
      <c r="H381" s="43" t="s">
        <v>783</v>
      </c>
    </row>
    <row r="382" spans="3:8">
      <c r="C382" s="43"/>
      <c r="D382"/>
      <c r="E382" s="43" t="s">
        <v>246</v>
      </c>
      <c r="F382" s="43" t="s">
        <v>779</v>
      </c>
      <c r="G382" s="43" t="s">
        <v>786</v>
      </c>
      <c r="H382" s="43" t="s">
        <v>784</v>
      </c>
    </row>
    <row r="383" spans="3:8">
      <c r="C383" s="43"/>
      <c r="D383"/>
      <c r="E383" s="43" t="s">
        <v>246</v>
      </c>
      <c r="F383" s="43" t="s">
        <v>780</v>
      </c>
      <c r="G383" s="43" t="s">
        <v>786</v>
      </c>
      <c r="H383" s="43" t="s">
        <v>785</v>
      </c>
    </row>
    <row r="384" spans="3:8">
      <c r="C384" s="43"/>
      <c r="D384"/>
      <c r="E384" s="43" t="s">
        <v>246</v>
      </c>
      <c r="F384" s="43" t="s">
        <v>175</v>
      </c>
      <c r="G384" s="43" t="s">
        <v>786</v>
      </c>
      <c r="H384" s="43" t="s">
        <v>587</v>
      </c>
    </row>
    <row r="385" spans="4:8">
      <c r="D385"/>
      <c r="E385" s="43" t="s">
        <v>246</v>
      </c>
      <c r="F385" s="43" t="s">
        <v>176</v>
      </c>
      <c r="G385" s="43" t="s">
        <v>618</v>
      </c>
      <c r="H385" s="43" t="s">
        <v>783</v>
      </c>
    </row>
    <row r="386" spans="4:8">
      <c r="D386"/>
      <c r="E386" s="43" t="s">
        <v>896</v>
      </c>
      <c r="F386" s="43" t="s">
        <v>812</v>
      </c>
      <c r="G386" s="43" t="s">
        <v>618</v>
      </c>
      <c r="H386" s="43" t="s">
        <v>784</v>
      </c>
    </row>
    <row r="387" spans="4:8">
      <c r="D387"/>
      <c r="E387" s="43" t="s">
        <v>896</v>
      </c>
      <c r="F387" s="43" t="s">
        <v>813</v>
      </c>
      <c r="G387" s="43" t="s">
        <v>618</v>
      </c>
      <c r="H387" s="43" t="s">
        <v>785</v>
      </c>
    </row>
    <row r="388" spans="4:8">
      <c r="D388"/>
      <c r="E388" s="43" t="s">
        <v>896</v>
      </c>
      <c r="F388" s="43" t="s">
        <v>815</v>
      </c>
      <c r="G388" s="43" t="s">
        <v>618</v>
      </c>
      <c r="H388" s="43" t="s">
        <v>587</v>
      </c>
    </row>
    <row r="389" spans="4:8">
      <c r="D389"/>
      <c r="E389" s="43" t="s">
        <v>896</v>
      </c>
      <c r="F389" s="43" t="s">
        <v>816</v>
      </c>
      <c r="G389" s="43" t="s">
        <v>787</v>
      </c>
      <c r="H389" s="43" t="s">
        <v>783</v>
      </c>
    </row>
    <row r="390" spans="4:8">
      <c r="D390"/>
      <c r="E390" s="43" t="s">
        <v>896</v>
      </c>
      <c r="F390" s="43" t="s">
        <v>817</v>
      </c>
      <c r="G390" s="43" t="s">
        <v>787</v>
      </c>
      <c r="H390" s="43" t="s">
        <v>784</v>
      </c>
    </row>
    <row r="391" spans="4:8">
      <c r="D391"/>
      <c r="E391" s="43" t="s">
        <v>896</v>
      </c>
      <c r="F391" s="43" t="s">
        <v>818</v>
      </c>
      <c r="G391" s="43" t="s">
        <v>787</v>
      </c>
      <c r="H391" s="43" t="s">
        <v>785</v>
      </c>
    </row>
    <row r="392" spans="4:8">
      <c r="D392"/>
      <c r="E392" s="43" t="s">
        <v>896</v>
      </c>
      <c r="F392" s="43" t="s">
        <v>819</v>
      </c>
      <c r="G392" s="43" t="s">
        <v>787</v>
      </c>
      <c r="H392" s="43" t="s">
        <v>587</v>
      </c>
    </row>
    <row r="393" spans="4:8">
      <c r="D393"/>
      <c r="E393" s="43" t="s">
        <v>896</v>
      </c>
      <c r="F393" s="43" t="s">
        <v>820</v>
      </c>
      <c r="G393" s="43" t="s">
        <v>619</v>
      </c>
      <c r="H393" s="43" t="s">
        <v>783</v>
      </c>
    </row>
    <row r="394" spans="4:8">
      <c r="D394"/>
      <c r="E394" s="43" t="s">
        <v>896</v>
      </c>
      <c r="F394" s="43" t="s">
        <v>821</v>
      </c>
      <c r="G394" s="43" t="s">
        <v>619</v>
      </c>
      <c r="H394" s="43" t="s">
        <v>784</v>
      </c>
    </row>
    <row r="395" spans="4:8">
      <c r="D395"/>
      <c r="E395" s="43" t="s">
        <v>896</v>
      </c>
      <c r="F395" s="43" t="s">
        <v>822</v>
      </c>
      <c r="G395" s="43" t="s">
        <v>619</v>
      </c>
      <c r="H395" s="43" t="s">
        <v>785</v>
      </c>
    </row>
    <row r="396" spans="4:8">
      <c r="D396"/>
      <c r="E396" s="43" t="s">
        <v>896</v>
      </c>
      <c r="F396" s="43" t="s">
        <v>823</v>
      </c>
      <c r="G396" s="43" t="s">
        <v>619</v>
      </c>
      <c r="H396" s="43" t="s">
        <v>587</v>
      </c>
    </row>
    <row r="397" spans="4:8">
      <c r="D397"/>
      <c r="E397" s="43" t="s">
        <v>896</v>
      </c>
      <c r="F397" s="43" t="s">
        <v>824</v>
      </c>
      <c r="G397" s="43" t="s">
        <v>871</v>
      </c>
      <c r="H397" s="43" t="s">
        <v>615</v>
      </c>
    </row>
    <row r="398" spans="4:8">
      <c r="D398"/>
      <c r="E398" s="43" t="s">
        <v>896</v>
      </c>
      <c r="F398" s="43" t="s">
        <v>825</v>
      </c>
      <c r="G398" s="43" t="s">
        <v>874</v>
      </c>
      <c r="H398" s="43" t="s">
        <v>615</v>
      </c>
    </row>
    <row r="399" spans="4:8">
      <c r="D399"/>
      <c r="E399" s="43" t="s">
        <v>896</v>
      </c>
      <c r="F399" s="43" t="s">
        <v>826</v>
      </c>
      <c r="G399" s="43" t="s">
        <v>813</v>
      </c>
      <c r="H399" s="43" t="s">
        <v>615</v>
      </c>
    </row>
    <row r="400" spans="4:8">
      <c r="D400"/>
      <c r="E400" s="43" t="s">
        <v>807</v>
      </c>
      <c r="F400" s="43" t="s">
        <v>801</v>
      </c>
      <c r="G400" s="43" t="s">
        <v>818</v>
      </c>
      <c r="H400" s="43" t="s">
        <v>615</v>
      </c>
    </row>
    <row r="401" spans="4:8">
      <c r="D401"/>
      <c r="E401" s="43" t="s">
        <v>807</v>
      </c>
      <c r="F401" s="43" t="s">
        <v>802</v>
      </c>
      <c r="G401" s="43" t="s">
        <v>820</v>
      </c>
      <c r="H401" s="43" t="s">
        <v>615</v>
      </c>
    </row>
    <row r="402" spans="4:8">
      <c r="D402"/>
      <c r="E402" s="43" t="s">
        <v>807</v>
      </c>
      <c r="F402" s="43" t="s">
        <v>805</v>
      </c>
      <c r="G402" s="43" t="s">
        <v>822</v>
      </c>
      <c r="H402" s="43" t="s">
        <v>615</v>
      </c>
    </row>
    <row r="403" spans="4:8">
      <c r="D403"/>
      <c r="E403" s="43" t="s">
        <v>807</v>
      </c>
      <c r="F403" s="43" t="s">
        <v>806</v>
      </c>
      <c r="G403" s="43" t="s">
        <v>824</v>
      </c>
      <c r="H403" s="43" t="s">
        <v>615</v>
      </c>
    </row>
    <row r="404" spans="4:8">
      <c r="D404"/>
      <c r="E404" s="43" t="s">
        <v>807</v>
      </c>
      <c r="F404" s="43" t="s">
        <v>803</v>
      </c>
      <c r="G404" s="43" t="s">
        <v>826</v>
      </c>
      <c r="H404" s="43" t="s">
        <v>615</v>
      </c>
    </row>
    <row r="405" spans="4:8">
      <c r="D405"/>
      <c r="E405" s="43" t="s">
        <v>807</v>
      </c>
      <c r="F405" s="43" t="s">
        <v>804</v>
      </c>
      <c r="G405" s="43" t="s">
        <v>816</v>
      </c>
      <c r="H405" s="43" t="s">
        <v>615</v>
      </c>
    </row>
    <row r="406" spans="4:8">
      <c r="D406" s="43"/>
      <c r="E406" s="43" t="s">
        <v>897</v>
      </c>
      <c r="F406" s="43" t="s">
        <v>827</v>
      </c>
      <c r="G406" s="43" t="s">
        <v>866</v>
      </c>
      <c r="H406" s="43" t="s">
        <v>615</v>
      </c>
    </row>
    <row r="407" spans="4:8">
      <c r="D407" s="43"/>
      <c r="E407" s="43" t="s">
        <v>897</v>
      </c>
      <c r="F407" s="43" t="s">
        <v>828</v>
      </c>
      <c r="G407" s="43" t="s">
        <v>868</v>
      </c>
      <c r="H407" s="43" t="s">
        <v>615</v>
      </c>
    </row>
    <row r="408" spans="4:8">
      <c r="D408" s="43"/>
      <c r="E408" s="43" t="s">
        <v>897</v>
      </c>
      <c r="F408" s="43" t="s">
        <v>829</v>
      </c>
      <c r="G408" s="43" t="s">
        <v>858</v>
      </c>
      <c r="H408" s="43" t="s">
        <v>615</v>
      </c>
    </row>
    <row r="409" spans="4:8">
      <c r="D409" s="43"/>
      <c r="E409" s="43" t="s">
        <v>897</v>
      </c>
      <c r="F409" s="43" t="s">
        <v>830</v>
      </c>
      <c r="G409" s="43" t="s">
        <v>862</v>
      </c>
      <c r="H409" s="43" t="s">
        <v>615</v>
      </c>
    </row>
    <row r="410" spans="4:8">
      <c r="D410" s="43"/>
      <c r="E410" s="43" t="s">
        <v>897</v>
      </c>
      <c r="F410" s="43" t="s">
        <v>831</v>
      </c>
      <c r="G410" s="43" t="s">
        <v>864</v>
      </c>
      <c r="H410" s="43" t="s">
        <v>615</v>
      </c>
    </row>
    <row r="411" spans="4:8">
      <c r="D411" s="43"/>
      <c r="E411" s="43" t="s">
        <v>897</v>
      </c>
      <c r="F411" s="43" t="s">
        <v>832</v>
      </c>
      <c r="G411" s="43" t="s">
        <v>830</v>
      </c>
      <c r="H411" s="43" t="s">
        <v>615</v>
      </c>
    </row>
    <row r="412" spans="4:8">
      <c r="D412" s="43"/>
      <c r="E412" s="43" t="s">
        <v>897</v>
      </c>
      <c r="F412" s="43" t="s">
        <v>833</v>
      </c>
      <c r="G412" s="43" t="s">
        <v>828</v>
      </c>
      <c r="H412" s="43" t="s">
        <v>615</v>
      </c>
    </row>
    <row r="413" spans="4:8">
      <c r="D413" s="43"/>
      <c r="E413" s="43" t="s">
        <v>897</v>
      </c>
      <c r="F413" s="43" t="s">
        <v>834</v>
      </c>
      <c r="G413" s="43" t="s">
        <v>834</v>
      </c>
      <c r="H413" s="43" t="s">
        <v>615</v>
      </c>
    </row>
    <row r="414" spans="4:8">
      <c r="D414" s="43"/>
      <c r="E414" s="43" t="s">
        <v>720</v>
      </c>
      <c r="F414" s="43" t="s">
        <v>149</v>
      </c>
      <c r="G414" s="43" t="s">
        <v>833</v>
      </c>
      <c r="H414" s="43" t="s">
        <v>615</v>
      </c>
    </row>
    <row r="415" spans="4:8">
      <c r="D415" s="43"/>
      <c r="E415" s="43" t="s">
        <v>720</v>
      </c>
      <c r="F415" s="43" t="s">
        <v>174</v>
      </c>
      <c r="G415" s="43" t="s">
        <v>838</v>
      </c>
      <c r="H415" s="43" t="s">
        <v>615</v>
      </c>
    </row>
    <row r="416" spans="4:8">
      <c r="D416" s="43"/>
      <c r="E416" s="43" t="s">
        <v>721</v>
      </c>
      <c r="F416" s="43" t="s">
        <v>835</v>
      </c>
      <c r="G416" s="43" t="s">
        <v>836</v>
      </c>
      <c r="H416" s="43" t="s">
        <v>615</v>
      </c>
    </row>
    <row r="417" spans="4:8">
      <c r="D417" s="43"/>
      <c r="E417" s="43" t="s">
        <v>721</v>
      </c>
      <c r="F417" s="43" t="s">
        <v>836</v>
      </c>
      <c r="G417" s="43" t="s">
        <v>844</v>
      </c>
      <c r="H417" s="43" t="s">
        <v>615</v>
      </c>
    </row>
    <row r="418" spans="4:8">
      <c r="D418" s="43"/>
      <c r="E418" s="43" t="s">
        <v>721</v>
      </c>
      <c r="F418" s="43" t="s">
        <v>837</v>
      </c>
      <c r="G418" s="43" t="s">
        <v>843</v>
      </c>
      <c r="H418" s="43" t="s">
        <v>615</v>
      </c>
    </row>
    <row r="419" spans="4:8">
      <c r="D419" s="43"/>
      <c r="E419" s="43" t="s">
        <v>721</v>
      </c>
      <c r="F419" s="43" t="s">
        <v>838</v>
      </c>
      <c r="G419" s="43" t="s">
        <v>873</v>
      </c>
      <c r="H419" s="43" t="s">
        <v>615</v>
      </c>
    </row>
    <row r="420" spans="4:8">
      <c r="D420" s="43"/>
      <c r="E420" s="43" t="s">
        <v>721</v>
      </c>
      <c r="F420" s="43" t="s">
        <v>839</v>
      </c>
      <c r="G420" s="43" t="s">
        <v>840</v>
      </c>
      <c r="H420" s="43" t="s">
        <v>615</v>
      </c>
    </row>
    <row r="421" spans="4:8">
      <c r="D421" s="43"/>
      <c r="E421" s="43" t="s">
        <v>721</v>
      </c>
      <c r="F421" s="43" t="s">
        <v>840</v>
      </c>
      <c r="G421" s="43" t="s">
        <v>861</v>
      </c>
      <c r="H421" s="43" t="s">
        <v>615</v>
      </c>
    </row>
    <row r="422" spans="4:8">
      <c r="D422" s="43"/>
      <c r="E422" s="43" t="s">
        <v>721</v>
      </c>
      <c r="F422" s="43" t="s">
        <v>841</v>
      </c>
      <c r="G422" s="43" t="s">
        <v>870</v>
      </c>
      <c r="H422" s="43" t="s">
        <v>615</v>
      </c>
    </row>
    <row r="423" spans="4:8">
      <c r="D423" s="43"/>
      <c r="E423" s="43" t="s">
        <v>721</v>
      </c>
      <c r="F423" s="43" t="s">
        <v>842</v>
      </c>
      <c r="G423" s="43" t="s">
        <v>869</v>
      </c>
      <c r="H423" s="43" t="s">
        <v>615</v>
      </c>
    </row>
    <row r="424" spans="4:8">
      <c r="D424" s="43"/>
      <c r="E424" s="43" t="s">
        <v>721</v>
      </c>
      <c r="F424" s="43" t="s">
        <v>843</v>
      </c>
      <c r="G424" s="43" t="s">
        <v>812</v>
      </c>
      <c r="H424" s="43" t="s">
        <v>615</v>
      </c>
    </row>
    <row r="425" spans="4:8">
      <c r="D425" s="43"/>
      <c r="E425" s="43" t="s">
        <v>721</v>
      </c>
      <c r="F425" s="43" t="s">
        <v>844</v>
      </c>
      <c r="G425" s="43" t="s">
        <v>817</v>
      </c>
      <c r="H425" s="43" t="s">
        <v>615</v>
      </c>
    </row>
    <row r="426" spans="4:8">
      <c r="D426" s="43"/>
      <c r="E426" s="43" t="s">
        <v>721</v>
      </c>
      <c r="F426" s="43" t="s">
        <v>42</v>
      </c>
      <c r="G426" s="43" t="s">
        <v>819</v>
      </c>
      <c r="H426" s="43" t="s">
        <v>615</v>
      </c>
    </row>
    <row r="427" spans="4:8">
      <c r="D427" s="43"/>
      <c r="E427" s="43" t="s">
        <v>721</v>
      </c>
      <c r="F427" s="43" t="s">
        <v>181</v>
      </c>
      <c r="G427" s="43" t="s">
        <v>821</v>
      </c>
      <c r="H427" s="43" t="s">
        <v>615</v>
      </c>
    </row>
    <row r="428" spans="4:8">
      <c r="D428" s="43"/>
      <c r="E428" s="43" t="s">
        <v>721</v>
      </c>
      <c r="F428" s="43" t="s">
        <v>43</v>
      </c>
      <c r="G428" s="43" t="s">
        <v>823</v>
      </c>
      <c r="H428" s="43" t="s">
        <v>615</v>
      </c>
    </row>
    <row r="429" spans="4:8">
      <c r="D429" s="43"/>
      <c r="E429" s="43" t="s">
        <v>721</v>
      </c>
      <c r="F429" s="43" t="s">
        <v>182</v>
      </c>
      <c r="G429" s="43" t="s">
        <v>825</v>
      </c>
      <c r="H429" s="43" t="s">
        <v>615</v>
      </c>
    </row>
    <row r="430" spans="4:8">
      <c r="D430" s="43"/>
      <c r="E430" s="43" t="s">
        <v>721</v>
      </c>
      <c r="F430" s="43" t="s">
        <v>41</v>
      </c>
      <c r="G430" s="43" t="s">
        <v>815</v>
      </c>
      <c r="H430" s="43" t="s">
        <v>615</v>
      </c>
    </row>
    <row r="431" spans="4:8">
      <c r="D431" s="43"/>
      <c r="E431" s="43" t="s">
        <v>721</v>
      </c>
      <c r="F431" s="43" t="s">
        <v>183</v>
      </c>
      <c r="G431" s="43" t="s">
        <v>865</v>
      </c>
      <c r="H431" s="43" t="s">
        <v>615</v>
      </c>
    </row>
    <row r="432" spans="4:8">
      <c r="D432" s="43"/>
      <c r="E432" s="43" t="s">
        <v>721</v>
      </c>
      <c r="F432" s="43" t="s">
        <v>162</v>
      </c>
      <c r="G432" s="43" t="s">
        <v>867</v>
      </c>
      <c r="H432" s="43" t="s">
        <v>615</v>
      </c>
    </row>
    <row r="433" spans="4:8">
      <c r="D433" s="43"/>
      <c r="E433" s="43" t="s">
        <v>721</v>
      </c>
      <c r="F433" s="43" t="s">
        <v>184</v>
      </c>
      <c r="G433" s="43" t="s">
        <v>857</v>
      </c>
      <c r="H433" s="43" t="s">
        <v>615</v>
      </c>
    </row>
    <row r="434" spans="4:8">
      <c r="D434" s="43"/>
      <c r="E434" s="43" t="s">
        <v>722</v>
      </c>
      <c r="F434" s="43" t="s">
        <v>33</v>
      </c>
      <c r="G434" s="43" t="s">
        <v>859</v>
      </c>
      <c r="H434" s="43" t="s">
        <v>615</v>
      </c>
    </row>
    <row r="435" spans="4:8">
      <c r="D435" s="43"/>
      <c r="E435" s="43" t="s">
        <v>722</v>
      </c>
      <c r="F435" s="43" t="s">
        <v>38</v>
      </c>
      <c r="G435" s="43" t="s">
        <v>863</v>
      </c>
      <c r="H435" s="43" t="s">
        <v>615</v>
      </c>
    </row>
    <row r="436" spans="4:8">
      <c r="D436" s="43"/>
      <c r="E436" s="43" t="s">
        <v>722</v>
      </c>
      <c r="F436" s="43" t="s">
        <v>220</v>
      </c>
      <c r="G436" s="43" t="s">
        <v>829</v>
      </c>
      <c r="H436" s="43" t="s">
        <v>615</v>
      </c>
    </row>
    <row r="437" spans="4:8">
      <c r="D437" s="43"/>
      <c r="E437" s="43" t="s">
        <v>722</v>
      </c>
      <c r="F437" s="43" t="s">
        <v>221</v>
      </c>
      <c r="G437" s="43" t="s">
        <v>827</v>
      </c>
      <c r="H437" s="43" t="s">
        <v>615</v>
      </c>
    </row>
    <row r="438" spans="4:8">
      <c r="D438" s="43"/>
      <c r="E438" s="43" t="s">
        <v>722</v>
      </c>
      <c r="F438" s="43" t="s">
        <v>186</v>
      </c>
      <c r="G438" s="43" t="s">
        <v>831</v>
      </c>
      <c r="H438" s="43" t="s">
        <v>615</v>
      </c>
    </row>
    <row r="439" spans="4:8">
      <c r="D439" s="43"/>
      <c r="E439" s="43" t="s">
        <v>722</v>
      </c>
      <c r="F439" s="43" t="s">
        <v>37</v>
      </c>
      <c r="G439" s="43" t="s">
        <v>832</v>
      </c>
      <c r="H439" s="43" t="s">
        <v>615</v>
      </c>
    </row>
    <row r="440" spans="4:8">
      <c r="D440" s="43"/>
      <c r="E440" s="43" t="s">
        <v>722</v>
      </c>
      <c r="F440" s="43" t="s">
        <v>222</v>
      </c>
      <c r="G440" s="43" t="s">
        <v>837</v>
      </c>
      <c r="H440" s="43" t="s">
        <v>615</v>
      </c>
    </row>
    <row r="441" spans="4:8">
      <c r="D441" s="43"/>
      <c r="E441" s="43" t="s">
        <v>722</v>
      </c>
      <c r="F441" s="43" t="s">
        <v>223</v>
      </c>
      <c r="G441" s="43" t="s">
        <v>835</v>
      </c>
      <c r="H441" s="43" t="s">
        <v>615</v>
      </c>
    </row>
    <row r="442" spans="4:8">
      <c r="D442" s="43"/>
      <c r="E442" s="43" t="s">
        <v>722</v>
      </c>
      <c r="F442" s="43" t="s">
        <v>187</v>
      </c>
      <c r="G442" s="43" t="s">
        <v>841</v>
      </c>
      <c r="H442" s="43" t="s">
        <v>615</v>
      </c>
    </row>
    <row r="443" spans="4:8">
      <c r="D443" s="43"/>
      <c r="E443" s="43" t="s">
        <v>722</v>
      </c>
      <c r="F443" s="43" t="s">
        <v>39</v>
      </c>
      <c r="G443" s="43" t="s">
        <v>842</v>
      </c>
      <c r="H443" s="43" t="s">
        <v>615</v>
      </c>
    </row>
    <row r="444" spans="4:8">
      <c r="D444" s="43"/>
      <c r="E444" s="43" t="s">
        <v>722</v>
      </c>
      <c r="F444" s="43" t="s">
        <v>188</v>
      </c>
      <c r="G444" s="43" t="s">
        <v>872</v>
      </c>
      <c r="H444" s="43" t="s">
        <v>615</v>
      </c>
    </row>
    <row r="445" spans="4:8">
      <c r="D445" s="43"/>
      <c r="E445" s="43" t="s">
        <v>722</v>
      </c>
      <c r="F445" s="43" t="s">
        <v>40</v>
      </c>
      <c r="G445" s="43" t="s">
        <v>839</v>
      </c>
      <c r="H445" s="43" t="s">
        <v>615</v>
      </c>
    </row>
    <row r="446" spans="4:8">
      <c r="D446" s="43"/>
      <c r="E446" s="43" t="s">
        <v>722</v>
      </c>
      <c r="F446" s="43" t="s">
        <v>189</v>
      </c>
      <c r="G446" s="43" t="s">
        <v>860</v>
      </c>
      <c r="H446" s="43" t="s">
        <v>615</v>
      </c>
    </row>
    <row r="447" spans="4:8">
      <c r="D447" s="43"/>
      <c r="E447" s="43" t="s">
        <v>722</v>
      </c>
      <c r="F447" s="43" t="s">
        <v>185</v>
      </c>
      <c r="G447" s="43"/>
      <c r="H447" s="43"/>
    </row>
    <row r="448" spans="4:8">
      <c r="D448" s="43"/>
      <c r="E448" s="43" t="s">
        <v>722</v>
      </c>
      <c r="F448" s="43" t="s">
        <v>34</v>
      </c>
      <c r="G448" s="43"/>
      <c r="H448" s="43"/>
    </row>
    <row r="449" spans="4:8">
      <c r="D449" s="43"/>
      <c r="E449" s="43" t="s">
        <v>722</v>
      </c>
      <c r="F449" s="43" t="s">
        <v>190</v>
      </c>
      <c r="G449" s="43"/>
      <c r="H449" s="43"/>
    </row>
    <row r="450" spans="4:8">
      <c r="D450" s="43"/>
      <c r="E450" s="43" t="s">
        <v>722</v>
      </c>
      <c r="F450" s="43" t="s">
        <v>36</v>
      </c>
      <c r="G450" s="43"/>
      <c r="H450" s="43"/>
    </row>
    <row r="451" spans="4:8">
      <c r="D451" s="43"/>
      <c r="E451" s="43" t="s">
        <v>722</v>
      </c>
      <c r="F451" s="43" t="s">
        <v>191</v>
      </c>
      <c r="G451" s="43"/>
      <c r="H451" s="43"/>
    </row>
    <row r="452" spans="4:8">
      <c r="D452" s="43"/>
      <c r="E452" s="43" t="s">
        <v>722</v>
      </c>
      <c r="F452" s="43" t="s">
        <v>35</v>
      </c>
      <c r="G452" s="43"/>
      <c r="H452" s="43"/>
    </row>
    <row r="453" spans="4:8">
      <c r="D453" s="43"/>
      <c r="E453" s="43" t="s">
        <v>722</v>
      </c>
      <c r="F453" s="43" t="s">
        <v>192</v>
      </c>
      <c r="G453" s="43"/>
      <c r="H453" s="43"/>
    </row>
    <row r="454" spans="4:8">
      <c r="D454" s="43"/>
      <c r="E454" s="43" t="s">
        <v>722</v>
      </c>
      <c r="F454" s="43" t="s">
        <v>601</v>
      </c>
      <c r="G454" s="43"/>
      <c r="H454" s="43"/>
    </row>
    <row r="455" spans="4:8">
      <c r="D455" s="43"/>
      <c r="E455" s="43" t="s">
        <v>722</v>
      </c>
      <c r="F455" s="43" t="s">
        <v>565</v>
      </c>
      <c r="G455" s="43"/>
      <c r="H455" s="43"/>
    </row>
    <row r="456" spans="4:8">
      <c r="D456" s="43"/>
      <c r="E456" s="43" t="s">
        <v>722</v>
      </c>
      <c r="F456" s="43" t="s">
        <v>566</v>
      </c>
      <c r="G456" s="43"/>
      <c r="H456" s="43"/>
    </row>
    <row r="457" spans="4:8">
      <c r="D457" s="43"/>
      <c r="E457" s="43" t="s">
        <v>722</v>
      </c>
      <c r="F457" s="43" t="s">
        <v>218</v>
      </c>
      <c r="G457" s="43"/>
      <c r="H457" s="43"/>
    </row>
    <row r="458" spans="4:8">
      <c r="D458" s="43"/>
      <c r="E458" s="43" t="s">
        <v>722</v>
      </c>
      <c r="F458" s="43" t="s">
        <v>177</v>
      </c>
      <c r="G458" s="43"/>
      <c r="H458" s="43"/>
    </row>
    <row r="459" spans="4:8">
      <c r="D459" s="43"/>
      <c r="E459" s="43" t="s">
        <v>722</v>
      </c>
      <c r="F459" s="43" t="s">
        <v>193</v>
      </c>
      <c r="G459" s="43"/>
      <c r="H459" s="43"/>
    </row>
    <row r="460" spans="4:8">
      <c r="D460" s="43"/>
      <c r="E460" s="43" t="s">
        <v>722</v>
      </c>
      <c r="F460" s="43" t="s">
        <v>179</v>
      </c>
      <c r="G460" s="43"/>
      <c r="H460" s="43"/>
    </row>
    <row r="461" spans="4:8">
      <c r="D461" s="43"/>
      <c r="E461" s="43" t="s">
        <v>722</v>
      </c>
      <c r="F461" s="43" t="s">
        <v>195</v>
      </c>
      <c r="G461" s="43"/>
      <c r="H461" s="43"/>
    </row>
    <row r="462" spans="4:8">
      <c r="E462" s="43" t="s">
        <v>722</v>
      </c>
      <c r="F462" s="43" t="s">
        <v>178</v>
      </c>
      <c r="G462" s="43"/>
      <c r="H462" s="43"/>
    </row>
    <row r="463" spans="4:8">
      <c r="E463" s="43" t="s">
        <v>722</v>
      </c>
      <c r="F463" s="43" t="s">
        <v>194</v>
      </c>
      <c r="G463" s="43"/>
      <c r="H463" s="43"/>
    </row>
    <row r="464" spans="4:8">
      <c r="E464" s="43" t="s">
        <v>722</v>
      </c>
      <c r="F464" s="43" t="s">
        <v>845</v>
      </c>
      <c r="G464" s="43"/>
      <c r="H464" s="43"/>
    </row>
    <row r="465" spans="4:8">
      <c r="E465" s="43" t="s">
        <v>722</v>
      </c>
      <c r="F465" s="43" t="s">
        <v>846</v>
      </c>
      <c r="G465" s="43"/>
      <c r="H465" s="43"/>
    </row>
    <row r="466" spans="4:8">
      <c r="D466"/>
      <c r="E466" s="43" t="s">
        <v>722</v>
      </c>
      <c r="F466" s="43" t="s">
        <v>847</v>
      </c>
      <c r="G466" s="43"/>
      <c r="H466" s="43"/>
    </row>
    <row r="467" spans="4:8">
      <c r="D467"/>
      <c r="E467" s="43" t="s">
        <v>722</v>
      </c>
      <c r="F467" s="43" t="s">
        <v>848</v>
      </c>
      <c r="G467" s="43"/>
      <c r="H467" s="43"/>
    </row>
    <row r="468" spans="4:8">
      <c r="D468"/>
      <c r="E468" s="43" t="s">
        <v>722</v>
      </c>
      <c r="F468" s="43" t="s">
        <v>849</v>
      </c>
      <c r="G468" s="43"/>
      <c r="H468" s="43"/>
    </row>
    <row r="469" spans="4:8">
      <c r="D469"/>
      <c r="E469" s="43" t="s">
        <v>722</v>
      </c>
      <c r="F469" s="43" t="s">
        <v>850</v>
      </c>
      <c r="G469" s="43"/>
      <c r="H469" s="43"/>
    </row>
    <row r="470" spans="4:8">
      <c r="D470"/>
      <c r="E470" s="43" t="s">
        <v>722</v>
      </c>
      <c r="F470" s="43" t="s">
        <v>851</v>
      </c>
      <c r="G470" s="43"/>
      <c r="H470" s="43"/>
    </row>
    <row r="471" spans="4:8">
      <c r="D471"/>
      <c r="E471" s="43" t="s">
        <v>722</v>
      </c>
      <c r="F471" s="43" t="s">
        <v>852</v>
      </c>
      <c r="G471" s="43"/>
      <c r="H471" s="43"/>
    </row>
    <row r="472" spans="4:8">
      <c r="D472"/>
      <c r="E472" s="43" t="s">
        <v>722</v>
      </c>
      <c r="F472" s="43" t="s">
        <v>853</v>
      </c>
      <c r="G472" s="43"/>
      <c r="H472" s="43"/>
    </row>
    <row r="473" spans="4:8">
      <c r="D473"/>
      <c r="E473" s="43" t="s">
        <v>722</v>
      </c>
      <c r="F473" s="43" t="s">
        <v>854</v>
      </c>
      <c r="G473" s="43"/>
      <c r="H473" s="43"/>
    </row>
    <row r="474" spans="4:8">
      <c r="D474"/>
      <c r="E474" s="43" t="s">
        <v>722</v>
      </c>
      <c r="F474" s="43" t="s">
        <v>855</v>
      </c>
      <c r="G474" s="43"/>
      <c r="H474" s="43"/>
    </row>
    <row r="475" spans="4:8">
      <c r="D475"/>
      <c r="E475" s="43" t="s">
        <v>722</v>
      </c>
      <c r="F475" s="43" t="s">
        <v>856</v>
      </c>
      <c r="G475" s="43"/>
      <c r="H475" s="43"/>
    </row>
    <row r="476" spans="4:8">
      <c r="D476"/>
      <c r="E476" s="43" t="s">
        <v>723</v>
      </c>
      <c r="F476" s="43" t="s">
        <v>857</v>
      </c>
      <c r="G476" s="43"/>
      <c r="H476" s="43"/>
    </row>
    <row r="477" spans="4:8">
      <c r="D477"/>
      <c r="E477" s="43" t="s">
        <v>723</v>
      </c>
      <c r="F477" s="43" t="s">
        <v>858</v>
      </c>
      <c r="G477" s="43"/>
      <c r="H477" s="43"/>
    </row>
    <row r="478" spans="4:8">
      <c r="D478"/>
      <c r="E478" s="43" t="s">
        <v>723</v>
      </c>
      <c r="F478" s="43" t="s">
        <v>859</v>
      </c>
      <c r="G478" s="43"/>
      <c r="H478" s="43"/>
    </row>
    <row r="479" spans="4:8">
      <c r="D479"/>
      <c r="E479" s="43" t="s">
        <v>723</v>
      </c>
      <c r="F479" s="43" t="s">
        <v>860</v>
      </c>
      <c r="G479" s="43"/>
      <c r="H479" s="43"/>
    </row>
    <row r="480" spans="4:8">
      <c r="D480"/>
      <c r="E480" s="43" t="s">
        <v>723</v>
      </c>
      <c r="F480" s="43" t="s">
        <v>861</v>
      </c>
      <c r="G480" s="43"/>
      <c r="H480" s="43"/>
    </row>
    <row r="481" spans="4:8">
      <c r="D481"/>
      <c r="E481" s="43" t="s">
        <v>723</v>
      </c>
      <c r="F481" s="43" t="s">
        <v>862</v>
      </c>
      <c r="G481" s="43"/>
      <c r="H481" s="43"/>
    </row>
    <row r="482" spans="4:8">
      <c r="D482"/>
      <c r="E482" s="43" t="s">
        <v>723</v>
      </c>
      <c r="F482" s="43" t="s">
        <v>863</v>
      </c>
      <c r="G482" s="43"/>
      <c r="H482" s="43"/>
    </row>
    <row r="483" spans="4:8">
      <c r="D483"/>
      <c r="E483" s="43" t="s">
        <v>723</v>
      </c>
      <c r="F483" s="43" t="s">
        <v>864</v>
      </c>
      <c r="G483" s="43"/>
      <c r="H483" s="43"/>
    </row>
    <row r="484" spans="4:8">
      <c r="D484"/>
      <c r="E484" s="43" t="s">
        <v>723</v>
      </c>
      <c r="F484" s="43" t="s">
        <v>865</v>
      </c>
      <c r="G484" s="43"/>
      <c r="H484" s="43"/>
    </row>
    <row r="485" spans="4:8">
      <c r="D485"/>
      <c r="E485" s="43" t="s">
        <v>723</v>
      </c>
      <c r="F485" s="43" t="s">
        <v>866</v>
      </c>
      <c r="G485" s="43"/>
      <c r="H485" s="43"/>
    </row>
    <row r="486" spans="4:8">
      <c r="D486"/>
      <c r="E486" s="43" t="s">
        <v>723</v>
      </c>
      <c r="F486" s="43" t="s">
        <v>867</v>
      </c>
      <c r="G486" s="43"/>
      <c r="H486" s="43"/>
    </row>
    <row r="487" spans="4:8">
      <c r="D487"/>
      <c r="E487" s="43" t="s">
        <v>723</v>
      </c>
      <c r="F487" s="43" t="s">
        <v>868</v>
      </c>
      <c r="G487" s="43"/>
      <c r="H487" s="43"/>
    </row>
    <row r="488" spans="4:8">
      <c r="D488"/>
      <c r="E488" s="43" t="s">
        <v>723</v>
      </c>
      <c r="F488" s="43" t="s">
        <v>180</v>
      </c>
      <c r="G488" s="43"/>
      <c r="H488" s="43"/>
    </row>
    <row r="489" spans="4:8">
      <c r="D489"/>
      <c r="E489" s="43" t="s">
        <v>723</v>
      </c>
      <c r="F489" s="43" t="s">
        <v>196</v>
      </c>
      <c r="G489" s="43"/>
      <c r="H489" s="43"/>
    </row>
    <row r="490" spans="4:8">
      <c r="D490"/>
      <c r="E490" s="43" t="s">
        <v>723</v>
      </c>
      <c r="F490" t="s">
        <v>923</v>
      </c>
      <c r="G490" s="43"/>
      <c r="H490" s="43"/>
    </row>
    <row r="491" spans="4:8">
      <c r="D491"/>
      <c r="E491" s="43" t="s">
        <v>723</v>
      </c>
      <c r="F491" t="s">
        <v>920</v>
      </c>
      <c r="G491" s="43"/>
      <c r="H491" s="43"/>
    </row>
    <row r="492" spans="4:8">
      <c r="D492"/>
      <c r="E492" s="43" t="s">
        <v>723</v>
      </c>
      <c r="F492" t="s">
        <v>921</v>
      </c>
      <c r="G492" s="43"/>
      <c r="H492" s="43"/>
    </row>
    <row r="493" spans="4:8">
      <c r="D493"/>
      <c r="E493" s="43" t="s">
        <v>723</v>
      </c>
      <c r="F493" t="s">
        <v>922</v>
      </c>
      <c r="G493" s="43"/>
      <c r="H493" s="43"/>
    </row>
    <row r="494" spans="4:8">
      <c r="D494"/>
      <c r="E494" s="43" t="s">
        <v>723</v>
      </c>
      <c r="F494" t="s">
        <v>930</v>
      </c>
      <c r="G494" s="43"/>
      <c r="H494" s="43"/>
    </row>
    <row r="495" spans="4:8">
      <c r="D495"/>
      <c r="E495" s="43" t="s">
        <v>723</v>
      </c>
      <c r="F495" t="s">
        <v>932</v>
      </c>
      <c r="G495" s="43"/>
      <c r="H495" s="43"/>
    </row>
    <row r="496" spans="4:8">
      <c r="D496"/>
      <c r="E496" s="43" t="s">
        <v>723</v>
      </c>
      <c r="F496" t="s">
        <v>931</v>
      </c>
      <c r="G496" s="43"/>
      <c r="H496" s="43"/>
    </row>
    <row r="497" spans="4:8">
      <c r="D497"/>
      <c r="E497" s="43" t="s">
        <v>723</v>
      </c>
      <c r="F497" t="s">
        <v>933</v>
      </c>
      <c r="G497" s="43"/>
      <c r="H497" s="43"/>
    </row>
    <row r="498" spans="4:8">
      <c r="D498"/>
      <c r="E498" s="43" t="s">
        <v>723</v>
      </c>
      <c r="F498" t="s">
        <v>934</v>
      </c>
      <c r="G498" s="43"/>
      <c r="H498" s="43"/>
    </row>
    <row r="499" spans="4:8">
      <c r="D499"/>
      <c r="E499" s="43" t="s">
        <v>723</v>
      </c>
      <c r="F499" t="s">
        <v>926</v>
      </c>
      <c r="G499" s="43"/>
      <c r="H499" s="43"/>
    </row>
    <row r="500" spans="4:8">
      <c r="D500"/>
      <c r="E500" s="43" t="s">
        <v>723</v>
      </c>
      <c r="F500" t="s">
        <v>927</v>
      </c>
    </row>
    <row r="501" spans="4:8">
      <c r="D501"/>
      <c r="E501" s="43" t="s">
        <v>723</v>
      </c>
      <c r="F501" t="s">
        <v>928</v>
      </c>
    </row>
    <row r="502" spans="4:8">
      <c r="D502"/>
      <c r="E502" s="43" t="s">
        <v>723</v>
      </c>
      <c r="F502" t="s">
        <v>929</v>
      </c>
    </row>
    <row r="503" spans="4:8">
      <c r="D503"/>
      <c r="E503" s="43" t="s">
        <v>723</v>
      </c>
      <c r="F503" t="s">
        <v>924</v>
      </c>
    </row>
    <row r="504" spans="4:8">
      <c r="D504"/>
      <c r="E504" s="43" t="s">
        <v>723</v>
      </c>
      <c r="F504" t="s">
        <v>925</v>
      </c>
    </row>
    <row r="505" spans="4:8">
      <c r="D505"/>
      <c r="E505" s="43" t="s">
        <v>723</v>
      </c>
      <c r="F505" t="s">
        <v>935</v>
      </c>
    </row>
    <row r="506" spans="4:8">
      <c r="D506"/>
      <c r="E506" s="43" t="s">
        <v>723</v>
      </c>
      <c r="F506" t="s">
        <v>919</v>
      </c>
    </row>
    <row r="507" spans="4:8">
      <c r="D507"/>
      <c r="E507" s="43" t="s">
        <v>723</v>
      </c>
      <c r="F507" t="s">
        <v>936</v>
      </c>
    </row>
    <row r="508" spans="4:8">
      <c r="D508"/>
      <c r="E508" s="43" t="s">
        <v>723</v>
      </c>
      <c r="F508" s="38" t="s">
        <v>937</v>
      </c>
    </row>
    <row r="509" spans="4:8">
      <c r="D509"/>
      <c r="E509" s="43" t="s">
        <v>723</v>
      </c>
      <c r="F509" s="38" t="s">
        <v>938</v>
      </c>
    </row>
    <row r="510" spans="4:8">
      <c r="D510"/>
      <c r="E510" s="43" t="s">
        <v>723</v>
      </c>
      <c r="F510" s="38" t="s">
        <v>939</v>
      </c>
    </row>
    <row r="511" spans="4:8">
      <c r="D511"/>
      <c r="E511" s="43" t="s">
        <v>723</v>
      </c>
      <c r="F511" s="38" t="s">
        <v>940</v>
      </c>
    </row>
    <row r="512" spans="4:8">
      <c r="D512"/>
      <c r="E512" s="43" t="s">
        <v>723</v>
      </c>
      <c r="F512" s="38" t="s">
        <v>941</v>
      </c>
    </row>
    <row r="513" spans="4:6">
      <c r="D513"/>
      <c r="E513" s="43" t="s">
        <v>723</v>
      </c>
      <c r="F513" s="38" t="s">
        <v>942</v>
      </c>
    </row>
    <row r="514" spans="4:6">
      <c r="D514"/>
      <c r="E514" s="43" t="s">
        <v>723</v>
      </c>
      <c r="F514" s="38" t="s">
        <v>943</v>
      </c>
    </row>
    <row r="515" spans="4:6">
      <c r="D515"/>
      <c r="E515" s="43" t="s">
        <v>723</v>
      </c>
      <c r="F515" s="38" t="s">
        <v>944</v>
      </c>
    </row>
    <row r="516" spans="4:6">
      <c r="E516" s="43" t="s">
        <v>723</v>
      </c>
      <c r="F516" s="38" t="s">
        <v>945</v>
      </c>
    </row>
    <row r="517" spans="4:6">
      <c r="E517" s="43" t="s">
        <v>723</v>
      </c>
      <c r="F517" s="38" t="s">
        <v>946</v>
      </c>
    </row>
    <row r="518" spans="4:6">
      <c r="E518" s="43" t="s">
        <v>723</v>
      </c>
      <c r="F518" s="38" t="s">
        <v>947</v>
      </c>
    </row>
    <row r="519" spans="4:6">
      <c r="E519" s="43" t="s">
        <v>723</v>
      </c>
      <c r="F519" s="38" t="s">
        <v>948</v>
      </c>
    </row>
    <row r="520" spans="4:6">
      <c r="E520" s="43" t="s">
        <v>723</v>
      </c>
      <c r="F520" s="38" t="s">
        <v>949</v>
      </c>
    </row>
    <row r="521" spans="4:6">
      <c r="E521" s="43" t="s">
        <v>723</v>
      </c>
      <c r="F521" s="38" t="s">
        <v>950</v>
      </c>
    </row>
    <row r="522" spans="4:6">
      <c r="E522" s="43" t="s">
        <v>723</v>
      </c>
      <c r="F522" s="38" t="s">
        <v>951</v>
      </c>
    </row>
    <row r="523" spans="4:6">
      <c r="E523" s="43" t="s">
        <v>723</v>
      </c>
      <c r="F523" s="38" t="s">
        <v>952</v>
      </c>
    </row>
    <row r="524" spans="4:6">
      <c r="E524" s="43" t="s">
        <v>723</v>
      </c>
      <c r="F524" s="38" t="s">
        <v>953</v>
      </c>
    </row>
    <row r="525" spans="4:6">
      <c r="E525" s="43" t="s">
        <v>723</v>
      </c>
      <c r="F525" s="38" t="s">
        <v>954</v>
      </c>
    </row>
    <row r="526" spans="4:6">
      <c r="E526" s="43" t="s">
        <v>724</v>
      </c>
      <c r="F526" s="43" t="s">
        <v>31</v>
      </c>
    </row>
    <row r="527" spans="4:6">
      <c r="E527" s="43" t="s">
        <v>724</v>
      </c>
      <c r="F527" s="43" t="s">
        <v>32</v>
      </c>
    </row>
    <row r="528" spans="4:6">
      <c r="E528" s="43" t="s">
        <v>724</v>
      </c>
      <c r="F528" s="43" t="s">
        <v>15</v>
      </c>
    </row>
    <row r="529" spans="5:6">
      <c r="E529" s="43" t="s">
        <v>724</v>
      </c>
      <c r="F529" s="43" t="s">
        <v>197</v>
      </c>
    </row>
    <row r="530" spans="5:6">
      <c r="E530" s="43" t="s">
        <v>724</v>
      </c>
      <c r="F530" s="43" t="s">
        <v>16</v>
      </c>
    </row>
    <row r="531" spans="5:6">
      <c r="E531" s="43" t="s">
        <v>724</v>
      </c>
      <c r="F531" s="43" t="s">
        <v>198</v>
      </c>
    </row>
    <row r="532" spans="5:6">
      <c r="E532" s="43" t="s">
        <v>724</v>
      </c>
      <c r="F532" s="43" t="s">
        <v>17</v>
      </c>
    </row>
    <row r="533" spans="5:6">
      <c r="E533" s="43" t="s">
        <v>724</v>
      </c>
      <c r="F533" s="43" t="s">
        <v>199</v>
      </c>
    </row>
    <row r="534" spans="5:6">
      <c r="E534" s="43" t="s">
        <v>724</v>
      </c>
      <c r="F534" s="43" t="s">
        <v>18</v>
      </c>
    </row>
    <row r="535" spans="5:6">
      <c r="E535" s="43" t="s">
        <v>724</v>
      </c>
      <c r="F535" s="43" t="s">
        <v>200</v>
      </c>
    </row>
    <row r="536" spans="5:6">
      <c r="E536" s="43" t="s">
        <v>724</v>
      </c>
      <c r="F536" s="43" t="s">
        <v>19</v>
      </c>
    </row>
    <row r="537" spans="5:6">
      <c r="E537" s="43" t="s">
        <v>724</v>
      </c>
      <c r="F537" s="43" t="s">
        <v>201</v>
      </c>
    </row>
    <row r="538" spans="5:6">
      <c r="E538" s="43" t="s">
        <v>898</v>
      </c>
      <c r="F538" s="43" t="s">
        <v>869</v>
      </c>
    </row>
    <row r="539" spans="5:6">
      <c r="E539" s="43" t="s">
        <v>898</v>
      </c>
      <c r="F539" s="43" t="s">
        <v>870</v>
      </c>
    </row>
    <row r="540" spans="5:6">
      <c r="E540" s="43" t="s">
        <v>898</v>
      </c>
      <c r="F540" s="43" t="s">
        <v>871</v>
      </c>
    </row>
    <row r="541" spans="5:6">
      <c r="E541" s="43" t="s">
        <v>898</v>
      </c>
      <c r="F541" s="43" t="s">
        <v>872</v>
      </c>
    </row>
    <row r="542" spans="5:6">
      <c r="E542" s="43" t="s">
        <v>898</v>
      </c>
      <c r="F542" s="43" t="s">
        <v>873</v>
      </c>
    </row>
    <row r="543" spans="5:6">
      <c r="E543" s="43" t="s">
        <v>898</v>
      </c>
      <c r="F543" s="43" t="s">
        <v>874</v>
      </c>
    </row>
    <row r="544" spans="5:6">
      <c r="E544" s="43" t="s">
        <v>725</v>
      </c>
      <c r="F544" s="43" t="s">
        <v>29</v>
      </c>
    </row>
    <row r="545" spans="5:6">
      <c r="E545" s="43" t="s">
        <v>725</v>
      </c>
      <c r="F545" s="43" t="s">
        <v>30</v>
      </c>
    </row>
    <row r="546" spans="5:6">
      <c r="E546" s="43" t="s">
        <v>725</v>
      </c>
      <c r="F546" s="43" t="s">
        <v>141</v>
      </c>
    </row>
    <row r="547" spans="5:6">
      <c r="E547" s="43" t="s">
        <v>725</v>
      </c>
      <c r="F547" s="43" t="s">
        <v>24</v>
      </c>
    </row>
    <row r="548" spans="5:6">
      <c r="E548" s="43" t="s">
        <v>725</v>
      </c>
      <c r="F548" s="43" t="s">
        <v>20</v>
      </c>
    </row>
    <row r="549" spans="5:6">
      <c r="E549" s="43" t="s">
        <v>725</v>
      </c>
      <c r="F549" s="43" t="s">
        <v>21</v>
      </c>
    </row>
    <row r="550" spans="5:6">
      <c r="E550" s="43" t="s">
        <v>725</v>
      </c>
      <c r="F550" s="43" t="s">
        <v>25</v>
      </c>
    </row>
    <row r="551" spans="5:6">
      <c r="E551" s="43" t="s">
        <v>725</v>
      </c>
      <c r="F551" s="43" t="s">
        <v>26</v>
      </c>
    </row>
    <row r="552" spans="5:6">
      <c r="E552" s="43" t="s">
        <v>725</v>
      </c>
      <c r="F552" s="43" t="s">
        <v>27</v>
      </c>
    </row>
    <row r="553" spans="5:6">
      <c r="E553" s="43" t="s">
        <v>725</v>
      </c>
      <c r="F553" s="43" t="s">
        <v>28</v>
      </c>
    </row>
    <row r="554" spans="5:6">
      <c r="E554" s="43" t="s">
        <v>725</v>
      </c>
      <c r="F554" s="43" t="s">
        <v>22</v>
      </c>
    </row>
    <row r="555" spans="5:6">
      <c r="E555" s="43" t="s">
        <v>725</v>
      </c>
      <c r="F555" s="43" t="s">
        <v>23</v>
      </c>
    </row>
    <row r="556" spans="5:6">
      <c r="E556" s="43" t="s">
        <v>725</v>
      </c>
      <c r="F556" s="43" t="s">
        <v>210</v>
      </c>
    </row>
    <row r="557" spans="5:6">
      <c r="E557" s="43" t="s">
        <v>725</v>
      </c>
      <c r="F557" s="43" t="s">
        <v>202</v>
      </c>
    </row>
    <row r="558" spans="5:6">
      <c r="E558" s="43" t="s">
        <v>725</v>
      </c>
      <c r="F558" s="43" t="s">
        <v>781</v>
      </c>
    </row>
    <row r="559" spans="5:6">
      <c r="E559" s="43" t="s">
        <v>725</v>
      </c>
      <c r="F559" s="43" t="s">
        <v>782</v>
      </c>
    </row>
    <row r="560" spans="5:6">
      <c r="E560" s="43" t="s">
        <v>725</v>
      </c>
      <c r="F560" s="43" t="s">
        <v>217</v>
      </c>
    </row>
    <row r="561" spans="5:6">
      <c r="E561" s="43" t="s">
        <v>725</v>
      </c>
      <c r="F561" s="43" t="s">
        <v>203</v>
      </c>
    </row>
    <row r="562" spans="5:6">
      <c r="E562" s="43" t="s">
        <v>725</v>
      </c>
      <c r="F562" s="43" t="s">
        <v>216</v>
      </c>
    </row>
    <row r="563" spans="5:6">
      <c r="E563" s="43" t="s">
        <v>725</v>
      </c>
      <c r="F563" s="43" t="s">
        <v>204</v>
      </c>
    </row>
    <row r="564" spans="5:6">
      <c r="E564" s="43" t="s">
        <v>725</v>
      </c>
      <c r="F564" s="43" t="s">
        <v>215</v>
      </c>
    </row>
    <row r="565" spans="5:6">
      <c r="E565" s="43" t="s">
        <v>725</v>
      </c>
      <c r="F565" s="43" t="s">
        <v>205</v>
      </c>
    </row>
    <row r="566" spans="5:6">
      <c r="E566" s="43" t="s">
        <v>725</v>
      </c>
      <c r="F566" s="43" t="s">
        <v>214</v>
      </c>
    </row>
    <row r="567" spans="5:6">
      <c r="E567" s="43" t="s">
        <v>725</v>
      </c>
      <c r="F567" s="43" t="s">
        <v>206</v>
      </c>
    </row>
    <row r="568" spans="5:6">
      <c r="E568" s="43" t="s">
        <v>725</v>
      </c>
      <c r="F568" s="43" t="s">
        <v>213</v>
      </c>
    </row>
    <row r="569" spans="5:6">
      <c r="E569" s="43" t="s">
        <v>725</v>
      </c>
      <c r="F569" s="43" t="s">
        <v>207</v>
      </c>
    </row>
    <row r="570" spans="5:6">
      <c r="E570" s="43" t="s">
        <v>725</v>
      </c>
      <c r="F570" s="43" t="s">
        <v>212</v>
      </c>
    </row>
    <row r="571" spans="5:6">
      <c r="E571" s="43" t="s">
        <v>725</v>
      </c>
      <c r="F571" s="43" t="s">
        <v>208</v>
      </c>
    </row>
    <row r="572" spans="5:6">
      <c r="E572" s="43" t="s">
        <v>725</v>
      </c>
      <c r="F572" s="43" t="s">
        <v>211</v>
      </c>
    </row>
    <row r="573" spans="5:6">
      <c r="E573" s="43" t="s">
        <v>725</v>
      </c>
      <c r="F573" s="43" t="s">
        <v>209</v>
      </c>
    </row>
    <row r="574" spans="5:6">
      <c r="E574" s="43" t="s">
        <v>725</v>
      </c>
      <c r="F574" s="43" t="s">
        <v>779</v>
      </c>
    </row>
    <row r="575" spans="5:6">
      <c r="E575" s="43" t="s">
        <v>725</v>
      </c>
      <c r="F575" s="43" t="s">
        <v>780</v>
      </c>
    </row>
    <row r="576" spans="5:6">
      <c r="E576" s="43" t="s">
        <v>725</v>
      </c>
      <c r="F576" s="43" t="s">
        <v>175</v>
      </c>
    </row>
    <row r="577" spans="5:6">
      <c r="E577" s="43" t="s">
        <v>725</v>
      </c>
      <c r="F577" s="43" t="s">
        <v>176</v>
      </c>
    </row>
    <row r="578" spans="5:6">
      <c r="E578" s="43" t="s">
        <v>247</v>
      </c>
      <c r="F578" s="43" t="s">
        <v>812</v>
      </c>
    </row>
    <row r="579" spans="5:6">
      <c r="E579" s="43" t="s">
        <v>247</v>
      </c>
      <c r="F579" s="43" t="s">
        <v>813</v>
      </c>
    </row>
    <row r="580" spans="5:6">
      <c r="E580" s="43" t="s">
        <v>247</v>
      </c>
      <c r="F580" s="43" t="s">
        <v>815</v>
      </c>
    </row>
    <row r="581" spans="5:6">
      <c r="E581" s="43" t="s">
        <v>247</v>
      </c>
      <c r="F581" s="43" t="s">
        <v>816</v>
      </c>
    </row>
    <row r="582" spans="5:6">
      <c r="E582" s="43" t="s">
        <v>247</v>
      </c>
      <c r="F582" s="43" t="s">
        <v>817</v>
      </c>
    </row>
    <row r="583" spans="5:6">
      <c r="E583" s="43" t="s">
        <v>247</v>
      </c>
      <c r="F583" s="43" t="s">
        <v>818</v>
      </c>
    </row>
    <row r="584" spans="5:6">
      <c r="E584" s="43" t="s">
        <v>247</v>
      </c>
      <c r="F584" s="43" t="s">
        <v>819</v>
      </c>
    </row>
    <row r="585" spans="5:6">
      <c r="E585" s="43" t="s">
        <v>247</v>
      </c>
      <c r="F585" s="43" t="s">
        <v>820</v>
      </c>
    </row>
    <row r="586" spans="5:6">
      <c r="E586" s="43" t="s">
        <v>247</v>
      </c>
      <c r="F586" s="43" t="s">
        <v>821</v>
      </c>
    </row>
    <row r="587" spans="5:6">
      <c r="E587" s="43" t="s">
        <v>247</v>
      </c>
      <c r="F587" s="43" t="s">
        <v>822</v>
      </c>
    </row>
    <row r="588" spans="5:6">
      <c r="E588" s="43" t="s">
        <v>247</v>
      </c>
      <c r="F588" s="43" t="s">
        <v>823</v>
      </c>
    </row>
    <row r="589" spans="5:6">
      <c r="E589" s="43" t="s">
        <v>247</v>
      </c>
      <c r="F589" s="43" t="s">
        <v>824</v>
      </c>
    </row>
    <row r="590" spans="5:6">
      <c r="E590" s="43" t="s">
        <v>247</v>
      </c>
      <c r="F590" s="43" t="s">
        <v>825</v>
      </c>
    </row>
    <row r="591" spans="5:6">
      <c r="E591" s="43" t="s">
        <v>247</v>
      </c>
      <c r="F591" s="43" t="s">
        <v>826</v>
      </c>
    </row>
    <row r="592" spans="5:6">
      <c r="E592" s="43" t="s">
        <v>247</v>
      </c>
      <c r="F592" s="43" t="s">
        <v>827</v>
      </c>
    </row>
    <row r="593" spans="5:6">
      <c r="E593" s="43" t="s">
        <v>247</v>
      </c>
      <c r="F593" s="43" t="s">
        <v>828</v>
      </c>
    </row>
    <row r="594" spans="5:6">
      <c r="E594" s="43" t="s">
        <v>247</v>
      </c>
      <c r="F594" s="43" t="s">
        <v>829</v>
      </c>
    </row>
    <row r="595" spans="5:6">
      <c r="E595" s="43" t="s">
        <v>247</v>
      </c>
      <c r="F595" s="43" t="s">
        <v>830</v>
      </c>
    </row>
    <row r="596" spans="5:6">
      <c r="E596" s="43" t="s">
        <v>247</v>
      </c>
      <c r="F596" s="43" t="s">
        <v>831</v>
      </c>
    </row>
    <row r="597" spans="5:6">
      <c r="E597" s="43" t="s">
        <v>247</v>
      </c>
      <c r="F597" s="43" t="s">
        <v>832</v>
      </c>
    </row>
    <row r="598" spans="5:6">
      <c r="E598" s="43" t="s">
        <v>247</v>
      </c>
      <c r="F598" s="43" t="s">
        <v>833</v>
      </c>
    </row>
    <row r="599" spans="5:6">
      <c r="E599" s="43" t="s">
        <v>247</v>
      </c>
      <c r="F599" s="43" t="s">
        <v>834</v>
      </c>
    </row>
    <row r="600" spans="5:6">
      <c r="E600" s="43" t="s">
        <v>247</v>
      </c>
      <c r="F600" s="43" t="s">
        <v>149</v>
      </c>
    </row>
    <row r="601" spans="5:6">
      <c r="E601" s="43" t="s">
        <v>247</v>
      </c>
      <c r="F601" s="43" t="s">
        <v>174</v>
      </c>
    </row>
    <row r="602" spans="5:6">
      <c r="E602" s="43" t="s">
        <v>247</v>
      </c>
      <c r="F602" s="43" t="s">
        <v>801</v>
      </c>
    </row>
    <row r="603" spans="5:6">
      <c r="E603" s="43" t="s">
        <v>247</v>
      </c>
      <c r="F603" s="43" t="s">
        <v>802</v>
      </c>
    </row>
    <row r="604" spans="5:6">
      <c r="E604" s="43" t="s">
        <v>247</v>
      </c>
      <c r="F604" s="43" t="s">
        <v>805</v>
      </c>
    </row>
    <row r="605" spans="5:6">
      <c r="E605" s="43" t="s">
        <v>247</v>
      </c>
      <c r="F605" s="43" t="s">
        <v>806</v>
      </c>
    </row>
    <row r="606" spans="5:6">
      <c r="E606" s="43" t="s">
        <v>247</v>
      </c>
      <c r="F606" s="43" t="s">
        <v>803</v>
      </c>
    </row>
    <row r="607" spans="5:6">
      <c r="E607" s="43" t="s">
        <v>247</v>
      </c>
      <c r="F607" s="43" t="s">
        <v>804</v>
      </c>
    </row>
    <row r="608" spans="5:6">
      <c r="E608" s="43" t="s">
        <v>247</v>
      </c>
      <c r="F608" s="43" t="s">
        <v>835</v>
      </c>
    </row>
    <row r="609" spans="5:6">
      <c r="E609" s="43" t="s">
        <v>247</v>
      </c>
      <c r="F609" s="43" t="s">
        <v>836</v>
      </c>
    </row>
    <row r="610" spans="5:6">
      <c r="E610" s="43" t="s">
        <v>247</v>
      </c>
      <c r="F610" s="43" t="s">
        <v>837</v>
      </c>
    </row>
    <row r="611" spans="5:6">
      <c r="E611" s="43" t="s">
        <v>247</v>
      </c>
      <c r="F611" s="43" t="s">
        <v>838</v>
      </c>
    </row>
    <row r="612" spans="5:6">
      <c r="E612" s="43" t="s">
        <v>247</v>
      </c>
      <c r="F612" s="43" t="s">
        <v>839</v>
      </c>
    </row>
    <row r="613" spans="5:6">
      <c r="E613" s="43" t="s">
        <v>247</v>
      </c>
      <c r="F613" s="43" t="s">
        <v>840</v>
      </c>
    </row>
    <row r="614" spans="5:6">
      <c r="E614" s="43" t="s">
        <v>247</v>
      </c>
      <c r="F614" s="43" t="s">
        <v>42</v>
      </c>
    </row>
    <row r="615" spans="5:6">
      <c r="E615" s="43" t="s">
        <v>247</v>
      </c>
      <c r="F615" s="43" t="s">
        <v>181</v>
      </c>
    </row>
    <row r="616" spans="5:6">
      <c r="E616" s="43" t="s">
        <v>247</v>
      </c>
      <c r="F616" s="43" t="s">
        <v>43</v>
      </c>
    </row>
    <row r="617" spans="5:6">
      <c r="E617" s="43" t="s">
        <v>247</v>
      </c>
      <c r="F617" s="43" t="s">
        <v>182</v>
      </c>
    </row>
    <row r="618" spans="5:6">
      <c r="E618" s="43" t="s">
        <v>247</v>
      </c>
      <c r="F618" s="43" t="s">
        <v>41</v>
      </c>
    </row>
    <row r="619" spans="5:6">
      <c r="E619" s="43" t="s">
        <v>247</v>
      </c>
      <c r="F619" s="43" t="s">
        <v>183</v>
      </c>
    </row>
    <row r="620" spans="5:6">
      <c r="E620" s="43" t="s">
        <v>247</v>
      </c>
      <c r="F620" s="43" t="s">
        <v>162</v>
      </c>
    </row>
    <row r="621" spans="5:6">
      <c r="E621" s="43" t="s">
        <v>247</v>
      </c>
      <c r="F621" s="43" t="s">
        <v>184</v>
      </c>
    </row>
    <row r="622" spans="5:6">
      <c r="E622" s="43" t="s">
        <v>247</v>
      </c>
      <c r="F622" s="43" t="s">
        <v>841</v>
      </c>
    </row>
    <row r="623" spans="5:6">
      <c r="E623" s="43" t="s">
        <v>247</v>
      </c>
      <c r="F623" s="43" t="s">
        <v>842</v>
      </c>
    </row>
    <row r="624" spans="5:6">
      <c r="E624" s="43" t="s">
        <v>247</v>
      </c>
      <c r="F624" s="43" t="s">
        <v>843</v>
      </c>
    </row>
    <row r="625" spans="5:6">
      <c r="E625" s="43" t="s">
        <v>247</v>
      </c>
      <c r="F625" s="43" t="s">
        <v>844</v>
      </c>
    </row>
    <row r="626" spans="5:6">
      <c r="E626" s="43" t="s">
        <v>247</v>
      </c>
      <c r="F626" s="43" t="s">
        <v>33</v>
      </c>
    </row>
    <row r="627" spans="5:6">
      <c r="E627" s="43" t="s">
        <v>247</v>
      </c>
      <c r="F627" s="43" t="s">
        <v>38</v>
      </c>
    </row>
    <row r="628" spans="5:6">
      <c r="E628" s="43" t="s">
        <v>247</v>
      </c>
      <c r="F628" s="43" t="s">
        <v>220</v>
      </c>
    </row>
    <row r="629" spans="5:6">
      <c r="E629" s="43" t="s">
        <v>247</v>
      </c>
      <c r="F629" s="43" t="s">
        <v>221</v>
      </c>
    </row>
    <row r="630" spans="5:6">
      <c r="E630" s="43" t="s">
        <v>247</v>
      </c>
      <c r="F630" s="43" t="s">
        <v>186</v>
      </c>
    </row>
    <row r="631" spans="5:6">
      <c r="E631" s="43" t="s">
        <v>247</v>
      </c>
      <c r="F631" s="43" t="s">
        <v>37</v>
      </c>
    </row>
    <row r="632" spans="5:6">
      <c r="E632" s="43" t="s">
        <v>247</v>
      </c>
      <c r="F632" s="43" t="s">
        <v>222</v>
      </c>
    </row>
    <row r="633" spans="5:6">
      <c r="E633" s="43" t="s">
        <v>247</v>
      </c>
      <c r="F633" s="43" t="s">
        <v>223</v>
      </c>
    </row>
    <row r="634" spans="5:6">
      <c r="E634" s="43" t="s">
        <v>247</v>
      </c>
      <c r="F634" s="43" t="s">
        <v>187</v>
      </c>
    </row>
    <row r="635" spans="5:6">
      <c r="E635" s="43" t="s">
        <v>247</v>
      </c>
      <c r="F635" s="43" t="s">
        <v>39</v>
      </c>
    </row>
    <row r="636" spans="5:6">
      <c r="E636" s="43" t="s">
        <v>247</v>
      </c>
      <c r="F636" s="43" t="s">
        <v>188</v>
      </c>
    </row>
    <row r="637" spans="5:6">
      <c r="E637" s="43" t="s">
        <v>247</v>
      </c>
      <c r="F637" s="43" t="s">
        <v>40</v>
      </c>
    </row>
    <row r="638" spans="5:6">
      <c r="E638" s="43" t="s">
        <v>247</v>
      </c>
      <c r="F638" s="43" t="s">
        <v>189</v>
      </c>
    </row>
    <row r="639" spans="5:6">
      <c r="E639" s="43" t="s">
        <v>247</v>
      </c>
      <c r="F639" s="43" t="s">
        <v>185</v>
      </c>
    </row>
    <row r="640" spans="5:6">
      <c r="E640" s="43" t="s">
        <v>247</v>
      </c>
      <c r="F640" s="43" t="s">
        <v>34</v>
      </c>
    </row>
    <row r="641" spans="5:6">
      <c r="E641" s="43" t="s">
        <v>247</v>
      </c>
      <c r="F641" s="43" t="s">
        <v>190</v>
      </c>
    </row>
    <row r="642" spans="5:6">
      <c r="E642" s="43" t="s">
        <v>247</v>
      </c>
      <c r="F642" s="43" t="s">
        <v>36</v>
      </c>
    </row>
    <row r="643" spans="5:6">
      <c r="E643" s="43" t="s">
        <v>247</v>
      </c>
      <c r="F643" s="43" t="s">
        <v>191</v>
      </c>
    </row>
    <row r="644" spans="5:6">
      <c r="E644" s="43" t="s">
        <v>247</v>
      </c>
      <c r="F644" s="43" t="s">
        <v>35</v>
      </c>
    </row>
    <row r="645" spans="5:6">
      <c r="E645" s="43" t="s">
        <v>247</v>
      </c>
      <c r="F645" s="43" t="s">
        <v>192</v>
      </c>
    </row>
    <row r="646" spans="5:6">
      <c r="E646" s="43" t="s">
        <v>247</v>
      </c>
      <c r="F646" s="43" t="s">
        <v>601</v>
      </c>
    </row>
    <row r="647" spans="5:6">
      <c r="E647" s="43" t="s">
        <v>247</v>
      </c>
      <c r="F647" s="43" t="s">
        <v>565</v>
      </c>
    </row>
    <row r="648" spans="5:6">
      <c r="E648" s="43" t="s">
        <v>247</v>
      </c>
      <c r="F648" s="43" t="s">
        <v>566</v>
      </c>
    </row>
    <row r="649" spans="5:6">
      <c r="E649" s="43" t="s">
        <v>247</v>
      </c>
      <c r="F649" s="43" t="s">
        <v>218</v>
      </c>
    </row>
    <row r="650" spans="5:6">
      <c r="E650" s="43" t="s">
        <v>247</v>
      </c>
      <c r="F650" s="43" t="s">
        <v>177</v>
      </c>
    </row>
    <row r="651" spans="5:6">
      <c r="E651" s="43" t="s">
        <v>247</v>
      </c>
      <c r="F651" s="43" t="s">
        <v>193</v>
      </c>
    </row>
    <row r="652" spans="5:6">
      <c r="E652" s="43" t="s">
        <v>247</v>
      </c>
      <c r="F652" s="43" t="s">
        <v>179</v>
      </c>
    </row>
    <row r="653" spans="5:6">
      <c r="E653" s="43" t="s">
        <v>247</v>
      </c>
      <c r="F653" s="43" t="s">
        <v>195</v>
      </c>
    </row>
    <row r="654" spans="5:6">
      <c r="E654" s="43" t="s">
        <v>247</v>
      </c>
      <c r="F654" s="43" t="s">
        <v>178</v>
      </c>
    </row>
    <row r="655" spans="5:6">
      <c r="E655" s="43" t="s">
        <v>247</v>
      </c>
      <c r="F655" s="43" t="s">
        <v>194</v>
      </c>
    </row>
    <row r="656" spans="5:6">
      <c r="E656" s="43" t="s">
        <v>247</v>
      </c>
      <c r="F656" s="43" t="s">
        <v>845</v>
      </c>
    </row>
    <row r="657" spans="5:6">
      <c r="E657" s="43" t="s">
        <v>247</v>
      </c>
      <c r="F657" s="43" t="s">
        <v>846</v>
      </c>
    </row>
    <row r="658" spans="5:6">
      <c r="E658" s="43" t="s">
        <v>247</v>
      </c>
      <c r="F658" s="43" t="s">
        <v>847</v>
      </c>
    </row>
    <row r="659" spans="5:6">
      <c r="E659" s="43" t="s">
        <v>247</v>
      </c>
      <c r="F659" s="43" t="s">
        <v>848</v>
      </c>
    </row>
    <row r="660" spans="5:6">
      <c r="E660" s="43" t="s">
        <v>247</v>
      </c>
      <c r="F660" s="43" t="s">
        <v>849</v>
      </c>
    </row>
    <row r="661" spans="5:6">
      <c r="E661" s="43" t="s">
        <v>247</v>
      </c>
      <c r="F661" s="43" t="s">
        <v>850</v>
      </c>
    </row>
    <row r="662" spans="5:6">
      <c r="E662" s="43" t="s">
        <v>247</v>
      </c>
      <c r="F662" s="43" t="s">
        <v>851</v>
      </c>
    </row>
    <row r="663" spans="5:6">
      <c r="E663" s="43" t="s">
        <v>247</v>
      </c>
      <c r="F663" s="43" t="s">
        <v>852</v>
      </c>
    </row>
    <row r="664" spans="5:6">
      <c r="E664" s="43" t="s">
        <v>247</v>
      </c>
      <c r="F664" s="43" t="s">
        <v>853</v>
      </c>
    </row>
    <row r="665" spans="5:6">
      <c r="E665" s="43" t="s">
        <v>247</v>
      </c>
      <c r="F665" s="43" t="s">
        <v>854</v>
      </c>
    </row>
    <row r="666" spans="5:6">
      <c r="E666" s="43" t="s">
        <v>247</v>
      </c>
      <c r="F666" s="43" t="s">
        <v>855</v>
      </c>
    </row>
    <row r="667" spans="5:6">
      <c r="E667" s="43" t="s">
        <v>247</v>
      </c>
      <c r="F667" s="43" t="s">
        <v>856</v>
      </c>
    </row>
    <row r="668" spans="5:6">
      <c r="E668" s="43" t="s">
        <v>247</v>
      </c>
      <c r="F668" s="43" t="s">
        <v>857</v>
      </c>
    </row>
    <row r="669" spans="5:6">
      <c r="E669" s="43" t="s">
        <v>247</v>
      </c>
      <c r="F669" s="43" t="s">
        <v>858</v>
      </c>
    </row>
    <row r="670" spans="5:6">
      <c r="E670" s="43" t="s">
        <v>247</v>
      </c>
      <c r="F670" s="43" t="s">
        <v>859</v>
      </c>
    </row>
    <row r="671" spans="5:6">
      <c r="E671" s="43" t="s">
        <v>247</v>
      </c>
      <c r="F671" s="43" t="s">
        <v>860</v>
      </c>
    </row>
    <row r="672" spans="5:6">
      <c r="E672" s="43" t="s">
        <v>247</v>
      </c>
      <c r="F672" s="43" t="s">
        <v>861</v>
      </c>
    </row>
    <row r="673" spans="5:6">
      <c r="E673" s="43" t="s">
        <v>247</v>
      </c>
      <c r="F673" s="43" t="s">
        <v>862</v>
      </c>
    </row>
    <row r="674" spans="5:6">
      <c r="E674" s="43" t="s">
        <v>247</v>
      </c>
      <c r="F674" s="43" t="s">
        <v>863</v>
      </c>
    </row>
    <row r="675" spans="5:6">
      <c r="E675" s="43" t="s">
        <v>247</v>
      </c>
      <c r="F675" s="43" t="s">
        <v>864</v>
      </c>
    </row>
    <row r="676" spans="5:6">
      <c r="E676" s="43" t="s">
        <v>247</v>
      </c>
      <c r="F676" s="43" t="s">
        <v>865</v>
      </c>
    </row>
    <row r="677" spans="5:6">
      <c r="E677" s="43" t="s">
        <v>247</v>
      </c>
      <c r="F677" s="43" t="s">
        <v>866</v>
      </c>
    </row>
    <row r="678" spans="5:6">
      <c r="E678" s="43" t="s">
        <v>247</v>
      </c>
      <c r="F678" s="43" t="s">
        <v>867</v>
      </c>
    </row>
    <row r="679" spans="5:6">
      <c r="E679" s="43" t="s">
        <v>247</v>
      </c>
      <c r="F679" s="43" t="s">
        <v>868</v>
      </c>
    </row>
    <row r="680" spans="5:6">
      <c r="E680" s="43" t="s">
        <v>247</v>
      </c>
      <c r="F680" s="43" t="s">
        <v>180</v>
      </c>
    </row>
    <row r="681" spans="5:6">
      <c r="E681" s="43" t="s">
        <v>247</v>
      </c>
      <c r="F681" s="43" t="s">
        <v>196</v>
      </c>
    </row>
    <row r="682" spans="5:6">
      <c r="E682" s="43" t="s">
        <v>247</v>
      </c>
      <c r="F682" t="s">
        <v>923</v>
      </c>
    </row>
    <row r="683" spans="5:6">
      <c r="E683" s="43" t="s">
        <v>247</v>
      </c>
      <c r="F683" t="s">
        <v>920</v>
      </c>
    </row>
    <row r="684" spans="5:6">
      <c r="E684" s="43" t="s">
        <v>247</v>
      </c>
      <c r="F684" t="s">
        <v>921</v>
      </c>
    </row>
    <row r="685" spans="5:6">
      <c r="E685" s="43" t="s">
        <v>247</v>
      </c>
      <c r="F685" t="s">
        <v>922</v>
      </c>
    </row>
    <row r="686" spans="5:6">
      <c r="E686" s="43" t="s">
        <v>247</v>
      </c>
      <c r="F686" t="s">
        <v>930</v>
      </c>
    </row>
    <row r="687" spans="5:6">
      <c r="E687" s="43" t="s">
        <v>247</v>
      </c>
      <c r="F687" t="s">
        <v>932</v>
      </c>
    </row>
    <row r="688" spans="5:6">
      <c r="E688" s="43" t="s">
        <v>247</v>
      </c>
      <c r="F688" t="s">
        <v>931</v>
      </c>
    </row>
    <row r="689" spans="5:6">
      <c r="E689" s="43" t="s">
        <v>247</v>
      </c>
      <c r="F689" t="s">
        <v>933</v>
      </c>
    </row>
    <row r="690" spans="5:6">
      <c r="E690" s="43" t="s">
        <v>247</v>
      </c>
      <c r="F690" t="s">
        <v>934</v>
      </c>
    </row>
    <row r="691" spans="5:6">
      <c r="E691" s="43" t="s">
        <v>247</v>
      </c>
      <c r="F691" t="s">
        <v>926</v>
      </c>
    </row>
    <row r="692" spans="5:6">
      <c r="E692" s="43" t="s">
        <v>247</v>
      </c>
      <c r="F692" t="s">
        <v>927</v>
      </c>
    </row>
    <row r="693" spans="5:6">
      <c r="E693" s="43" t="s">
        <v>247</v>
      </c>
      <c r="F693" t="s">
        <v>928</v>
      </c>
    </row>
    <row r="694" spans="5:6">
      <c r="E694" s="43" t="s">
        <v>247</v>
      </c>
      <c r="F694" t="s">
        <v>929</v>
      </c>
    </row>
    <row r="695" spans="5:6">
      <c r="E695" s="43" t="s">
        <v>247</v>
      </c>
      <c r="F695" t="s">
        <v>924</v>
      </c>
    </row>
    <row r="696" spans="5:6">
      <c r="E696" s="43" t="s">
        <v>247</v>
      </c>
      <c r="F696" t="s">
        <v>925</v>
      </c>
    </row>
    <row r="697" spans="5:6">
      <c r="E697" s="43" t="s">
        <v>247</v>
      </c>
      <c r="F697" t="s">
        <v>935</v>
      </c>
    </row>
    <row r="698" spans="5:6">
      <c r="E698" s="43" t="s">
        <v>247</v>
      </c>
      <c r="F698" t="s">
        <v>919</v>
      </c>
    </row>
    <row r="699" spans="5:6">
      <c r="E699" s="43" t="s">
        <v>247</v>
      </c>
      <c r="F699" t="s">
        <v>936</v>
      </c>
    </row>
    <row r="700" spans="5:6">
      <c r="E700" s="43" t="s">
        <v>247</v>
      </c>
      <c r="F700" s="38" t="s">
        <v>937</v>
      </c>
    </row>
    <row r="701" spans="5:6">
      <c r="E701" s="43" t="s">
        <v>247</v>
      </c>
      <c r="F701" s="38" t="s">
        <v>938</v>
      </c>
    </row>
    <row r="702" spans="5:6">
      <c r="E702" s="43" t="s">
        <v>247</v>
      </c>
      <c r="F702" s="38" t="s">
        <v>939</v>
      </c>
    </row>
    <row r="703" spans="5:6">
      <c r="E703" s="43" t="s">
        <v>247</v>
      </c>
      <c r="F703" s="38" t="s">
        <v>940</v>
      </c>
    </row>
    <row r="704" spans="5:6">
      <c r="E704" s="43" t="s">
        <v>247</v>
      </c>
      <c r="F704" s="38" t="s">
        <v>941</v>
      </c>
    </row>
    <row r="705" spans="5:6">
      <c r="E705" s="43" t="s">
        <v>247</v>
      </c>
      <c r="F705" s="38" t="s">
        <v>942</v>
      </c>
    </row>
    <row r="706" spans="5:6">
      <c r="E706" s="43" t="s">
        <v>247</v>
      </c>
      <c r="F706" s="38" t="s">
        <v>943</v>
      </c>
    </row>
    <row r="707" spans="5:6">
      <c r="E707" s="43" t="s">
        <v>247</v>
      </c>
      <c r="F707" s="38" t="s">
        <v>944</v>
      </c>
    </row>
    <row r="708" spans="5:6">
      <c r="E708" s="43" t="s">
        <v>247</v>
      </c>
      <c r="F708" s="38" t="s">
        <v>945</v>
      </c>
    </row>
    <row r="709" spans="5:6">
      <c r="E709" s="43" t="s">
        <v>247</v>
      </c>
      <c r="F709" s="38" t="s">
        <v>946</v>
      </c>
    </row>
    <row r="710" spans="5:6">
      <c r="E710" s="43" t="s">
        <v>247</v>
      </c>
      <c r="F710" s="38" t="s">
        <v>947</v>
      </c>
    </row>
    <row r="711" spans="5:6">
      <c r="E711" s="43" t="s">
        <v>247</v>
      </c>
      <c r="F711" s="38" t="s">
        <v>948</v>
      </c>
    </row>
    <row r="712" spans="5:6">
      <c r="E712" s="43" t="s">
        <v>247</v>
      </c>
      <c r="F712" s="38" t="s">
        <v>949</v>
      </c>
    </row>
    <row r="713" spans="5:6">
      <c r="E713" s="43" t="s">
        <v>247</v>
      </c>
      <c r="F713" s="38" t="s">
        <v>950</v>
      </c>
    </row>
    <row r="714" spans="5:6">
      <c r="E714" s="43" t="s">
        <v>247</v>
      </c>
      <c r="F714" s="38" t="s">
        <v>951</v>
      </c>
    </row>
    <row r="715" spans="5:6">
      <c r="E715" s="43" t="s">
        <v>247</v>
      </c>
      <c r="F715" s="38" t="s">
        <v>952</v>
      </c>
    </row>
    <row r="716" spans="5:6">
      <c r="E716" s="43" t="s">
        <v>247</v>
      </c>
      <c r="F716" s="38" t="s">
        <v>953</v>
      </c>
    </row>
    <row r="717" spans="5:6">
      <c r="E717" s="43" t="s">
        <v>247</v>
      </c>
      <c r="F717" s="38" t="s">
        <v>954</v>
      </c>
    </row>
    <row r="718" spans="5:6">
      <c r="E718" s="43" t="s">
        <v>247</v>
      </c>
      <c r="F718" s="43" t="s">
        <v>31</v>
      </c>
    </row>
    <row r="719" spans="5:6">
      <c r="E719" s="43" t="s">
        <v>247</v>
      </c>
      <c r="F719" s="43" t="s">
        <v>32</v>
      </c>
    </row>
    <row r="720" spans="5:6">
      <c r="E720" s="43" t="s">
        <v>247</v>
      </c>
      <c r="F720" s="43" t="s">
        <v>15</v>
      </c>
    </row>
    <row r="721" spans="5:6">
      <c r="E721" s="43" t="s">
        <v>247</v>
      </c>
      <c r="F721" s="43" t="s">
        <v>197</v>
      </c>
    </row>
    <row r="722" spans="5:6">
      <c r="E722" s="43" t="s">
        <v>247</v>
      </c>
      <c r="F722" s="43" t="s">
        <v>16</v>
      </c>
    </row>
    <row r="723" spans="5:6">
      <c r="E723" s="43" t="s">
        <v>247</v>
      </c>
      <c r="F723" s="43" t="s">
        <v>198</v>
      </c>
    </row>
    <row r="724" spans="5:6">
      <c r="E724" s="43" t="s">
        <v>247</v>
      </c>
      <c r="F724" s="43" t="s">
        <v>17</v>
      </c>
    </row>
    <row r="725" spans="5:6">
      <c r="E725" s="43" t="s">
        <v>247</v>
      </c>
      <c r="F725" s="43" t="s">
        <v>199</v>
      </c>
    </row>
    <row r="726" spans="5:6">
      <c r="E726" s="43" t="s">
        <v>247</v>
      </c>
      <c r="F726" s="43" t="s">
        <v>18</v>
      </c>
    </row>
    <row r="727" spans="5:6">
      <c r="E727" s="43" t="s">
        <v>247</v>
      </c>
      <c r="F727" s="43" t="s">
        <v>200</v>
      </c>
    </row>
    <row r="728" spans="5:6">
      <c r="E728" s="43" t="s">
        <v>247</v>
      </c>
      <c r="F728" s="43" t="s">
        <v>19</v>
      </c>
    </row>
    <row r="729" spans="5:6">
      <c r="E729" s="43" t="s">
        <v>247</v>
      </c>
      <c r="F729" s="43" t="s">
        <v>201</v>
      </c>
    </row>
    <row r="730" spans="5:6">
      <c r="E730" s="43" t="s">
        <v>247</v>
      </c>
      <c r="F730" s="43" t="s">
        <v>869</v>
      </c>
    </row>
    <row r="731" spans="5:6">
      <c r="E731" s="43" t="s">
        <v>247</v>
      </c>
      <c r="F731" s="43" t="s">
        <v>870</v>
      </c>
    </row>
    <row r="732" spans="5:6">
      <c r="E732" s="43" t="s">
        <v>247</v>
      </c>
      <c r="F732" s="43" t="s">
        <v>871</v>
      </c>
    </row>
    <row r="733" spans="5:6">
      <c r="E733" s="43" t="s">
        <v>247</v>
      </c>
      <c r="F733" s="43" t="s">
        <v>872</v>
      </c>
    </row>
    <row r="734" spans="5:6">
      <c r="E734" s="43" t="s">
        <v>247</v>
      </c>
      <c r="F734" s="43" t="s">
        <v>873</v>
      </c>
    </row>
    <row r="735" spans="5:6">
      <c r="E735" s="43" t="s">
        <v>247</v>
      </c>
      <c r="F735" s="43" t="s">
        <v>874</v>
      </c>
    </row>
    <row r="736" spans="5:6">
      <c r="E736" s="43" t="s">
        <v>247</v>
      </c>
      <c r="F736" s="43" t="s">
        <v>29</v>
      </c>
    </row>
    <row r="737" spans="5:6">
      <c r="E737" s="43" t="s">
        <v>247</v>
      </c>
      <c r="F737" s="43" t="s">
        <v>30</v>
      </c>
    </row>
    <row r="738" spans="5:6">
      <c r="E738" s="43" t="s">
        <v>247</v>
      </c>
      <c r="F738" s="43" t="s">
        <v>141</v>
      </c>
    </row>
    <row r="739" spans="5:6">
      <c r="E739" s="43" t="s">
        <v>247</v>
      </c>
      <c r="F739" s="43" t="s">
        <v>24</v>
      </c>
    </row>
    <row r="740" spans="5:6">
      <c r="E740" s="43" t="s">
        <v>247</v>
      </c>
      <c r="F740" s="43" t="s">
        <v>20</v>
      </c>
    </row>
    <row r="741" spans="5:6">
      <c r="E741" s="43" t="s">
        <v>247</v>
      </c>
      <c r="F741" s="43" t="s">
        <v>21</v>
      </c>
    </row>
    <row r="742" spans="5:6">
      <c r="E742" s="43" t="s">
        <v>247</v>
      </c>
      <c r="F742" s="43" t="s">
        <v>25</v>
      </c>
    </row>
    <row r="743" spans="5:6">
      <c r="E743" s="43" t="s">
        <v>247</v>
      </c>
      <c r="F743" s="43" t="s">
        <v>26</v>
      </c>
    </row>
    <row r="744" spans="5:6">
      <c r="E744" s="43" t="s">
        <v>247</v>
      </c>
      <c r="F744" s="43" t="s">
        <v>27</v>
      </c>
    </row>
    <row r="745" spans="5:6">
      <c r="E745" s="43" t="s">
        <v>247</v>
      </c>
      <c r="F745" s="43" t="s">
        <v>28</v>
      </c>
    </row>
    <row r="746" spans="5:6">
      <c r="E746" s="43" t="s">
        <v>247</v>
      </c>
      <c r="F746" s="43" t="s">
        <v>22</v>
      </c>
    </row>
    <row r="747" spans="5:6">
      <c r="E747" s="43" t="s">
        <v>247</v>
      </c>
      <c r="F747" s="43" t="s">
        <v>23</v>
      </c>
    </row>
    <row r="748" spans="5:6">
      <c r="E748" s="43" t="s">
        <v>247</v>
      </c>
      <c r="F748" s="43" t="s">
        <v>210</v>
      </c>
    </row>
    <row r="749" spans="5:6">
      <c r="E749" s="43" t="s">
        <v>247</v>
      </c>
      <c r="F749" s="43" t="s">
        <v>202</v>
      </c>
    </row>
    <row r="750" spans="5:6">
      <c r="E750" s="43" t="s">
        <v>247</v>
      </c>
      <c r="F750" s="43" t="s">
        <v>781</v>
      </c>
    </row>
    <row r="751" spans="5:6">
      <c r="E751" s="43" t="s">
        <v>247</v>
      </c>
      <c r="F751" s="43" t="s">
        <v>782</v>
      </c>
    </row>
    <row r="752" spans="5:6">
      <c r="E752" s="43" t="s">
        <v>247</v>
      </c>
      <c r="F752" s="43" t="s">
        <v>217</v>
      </c>
    </row>
    <row r="753" spans="5:6">
      <c r="E753" s="43" t="s">
        <v>247</v>
      </c>
      <c r="F753" s="43" t="s">
        <v>203</v>
      </c>
    </row>
    <row r="754" spans="5:6">
      <c r="E754" s="43" t="s">
        <v>247</v>
      </c>
      <c r="F754" s="43" t="s">
        <v>216</v>
      </c>
    </row>
    <row r="755" spans="5:6">
      <c r="E755" s="43" t="s">
        <v>247</v>
      </c>
      <c r="F755" s="43" t="s">
        <v>204</v>
      </c>
    </row>
    <row r="756" spans="5:6">
      <c r="E756" s="43" t="s">
        <v>247</v>
      </c>
      <c r="F756" s="43" t="s">
        <v>215</v>
      </c>
    </row>
    <row r="757" spans="5:6">
      <c r="E757" s="43" t="s">
        <v>247</v>
      </c>
      <c r="F757" s="43" t="s">
        <v>205</v>
      </c>
    </row>
    <row r="758" spans="5:6">
      <c r="E758" s="43" t="s">
        <v>247</v>
      </c>
      <c r="F758" s="43" t="s">
        <v>214</v>
      </c>
    </row>
    <row r="759" spans="5:6">
      <c r="E759" s="43" t="s">
        <v>247</v>
      </c>
      <c r="F759" s="43" t="s">
        <v>206</v>
      </c>
    </row>
    <row r="760" spans="5:6">
      <c r="E760" s="43" t="s">
        <v>247</v>
      </c>
      <c r="F760" s="43" t="s">
        <v>213</v>
      </c>
    </row>
    <row r="761" spans="5:6">
      <c r="E761" s="43" t="s">
        <v>247</v>
      </c>
      <c r="F761" s="43" t="s">
        <v>207</v>
      </c>
    </row>
    <row r="762" spans="5:6">
      <c r="E762" s="43" t="s">
        <v>247</v>
      </c>
      <c r="F762" s="43" t="s">
        <v>212</v>
      </c>
    </row>
    <row r="763" spans="5:6">
      <c r="E763" s="43" t="s">
        <v>247</v>
      </c>
      <c r="F763" s="43" t="s">
        <v>208</v>
      </c>
    </row>
    <row r="764" spans="5:6">
      <c r="E764" s="43" t="s">
        <v>247</v>
      </c>
      <c r="F764" s="43" t="s">
        <v>211</v>
      </c>
    </row>
    <row r="765" spans="5:6">
      <c r="E765" s="43" t="s">
        <v>247</v>
      </c>
      <c r="F765" s="43" t="s">
        <v>209</v>
      </c>
    </row>
    <row r="766" spans="5:6">
      <c r="E766" s="43" t="s">
        <v>247</v>
      </c>
      <c r="F766" s="43" t="s">
        <v>779</v>
      </c>
    </row>
    <row r="767" spans="5:6">
      <c r="E767" s="43" t="s">
        <v>247</v>
      </c>
      <c r="F767" s="43" t="s">
        <v>780</v>
      </c>
    </row>
    <row r="768" spans="5:6">
      <c r="E768" s="43" t="s">
        <v>247</v>
      </c>
      <c r="F768" s="43" t="s">
        <v>175</v>
      </c>
    </row>
    <row r="769" spans="5:6">
      <c r="E769" s="43" t="s">
        <v>247</v>
      </c>
      <c r="F769" s="43" t="s">
        <v>176</v>
      </c>
    </row>
    <row r="770" spans="5:6">
      <c r="E770" s="43" t="s">
        <v>892</v>
      </c>
      <c r="F770" s="43" t="s">
        <v>812</v>
      </c>
    </row>
    <row r="771" spans="5:6">
      <c r="E771" s="43" t="s">
        <v>892</v>
      </c>
      <c r="F771" s="43" t="s">
        <v>813</v>
      </c>
    </row>
    <row r="772" spans="5:6">
      <c r="E772" s="43" t="s">
        <v>892</v>
      </c>
      <c r="F772" s="43" t="s">
        <v>815</v>
      </c>
    </row>
    <row r="773" spans="5:6">
      <c r="E773" s="43" t="s">
        <v>892</v>
      </c>
      <c r="F773" s="43" t="s">
        <v>816</v>
      </c>
    </row>
    <row r="774" spans="5:6">
      <c r="E774" s="43" t="s">
        <v>892</v>
      </c>
      <c r="F774" s="43" t="s">
        <v>817</v>
      </c>
    </row>
    <row r="775" spans="5:6">
      <c r="E775" s="43" t="s">
        <v>892</v>
      </c>
      <c r="F775" s="43" t="s">
        <v>818</v>
      </c>
    </row>
    <row r="776" spans="5:6">
      <c r="E776" s="43" t="s">
        <v>892</v>
      </c>
      <c r="F776" s="43" t="s">
        <v>819</v>
      </c>
    </row>
    <row r="777" spans="5:6">
      <c r="E777" s="43" t="s">
        <v>892</v>
      </c>
      <c r="F777" s="43" t="s">
        <v>820</v>
      </c>
    </row>
    <row r="778" spans="5:6">
      <c r="E778" s="43" t="s">
        <v>892</v>
      </c>
      <c r="F778" s="43" t="s">
        <v>821</v>
      </c>
    </row>
    <row r="779" spans="5:6">
      <c r="E779" s="43" t="s">
        <v>892</v>
      </c>
      <c r="F779" s="43" t="s">
        <v>822</v>
      </c>
    </row>
    <row r="780" spans="5:6">
      <c r="E780" s="43" t="s">
        <v>892</v>
      </c>
      <c r="F780" s="43" t="s">
        <v>823</v>
      </c>
    </row>
    <row r="781" spans="5:6">
      <c r="E781" s="43" t="s">
        <v>892</v>
      </c>
      <c r="F781" s="43" t="s">
        <v>824</v>
      </c>
    </row>
    <row r="782" spans="5:6">
      <c r="E782" s="43" t="s">
        <v>892</v>
      </c>
      <c r="F782" s="43" t="s">
        <v>825</v>
      </c>
    </row>
    <row r="783" spans="5:6">
      <c r="E783" s="43" t="s">
        <v>892</v>
      </c>
      <c r="F783" s="43" t="s">
        <v>826</v>
      </c>
    </row>
    <row r="784" spans="5:6">
      <c r="E784" s="43" t="s">
        <v>798</v>
      </c>
      <c r="F784" s="43" t="s">
        <v>801</v>
      </c>
    </row>
    <row r="785" spans="5:6">
      <c r="E785" s="43" t="s">
        <v>798</v>
      </c>
      <c r="F785" s="43" t="s">
        <v>802</v>
      </c>
    </row>
    <row r="786" spans="5:6">
      <c r="E786" s="43" t="s">
        <v>798</v>
      </c>
      <c r="F786" s="43" t="s">
        <v>805</v>
      </c>
    </row>
    <row r="787" spans="5:6">
      <c r="E787" s="43" t="s">
        <v>798</v>
      </c>
      <c r="F787" s="43" t="s">
        <v>806</v>
      </c>
    </row>
    <row r="788" spans="5:6">
      <c r="E788" s="43" t="s">
        <v>798</v>
      </c>
      <c r="F788" s="43" t="s">
        <v>803</v>
      </c>
    </row>
    <row r="789" spans="5:6">
      <c r="E789" s="43" t="s">
        <v>798</v>
      </c>
      <c r="F789" s="43" t="s">
        <v>804</v>
      </c>
    </row>
    <row r="790" spans="5:6">
      <c r="E790" s="43" t="s">
        <v>893</v>
      </c>
      <c r="F790" s="43" t="s">
        <v>827</v>
      </c>
    </row>
    <row r="791" spans="5:6">
      <c r="E791" s="43" t="s">
        <v>893</v>
      </c>
      <c r="F791" s="43" t="s">
        <v>828</v>
      </c>
    </row>
    <row r="792" spans="5:6">
      <c r="E792" s="43" t="s">
        <v>893</v>
      </c>
      <c r="F792" s="43" t="s">
        <v>829</v>
      </c>
    </row>
    <row r="793" spans="5:6">
      <c r="E793" s="43" t="s">
        <v>893</v>
      </c>
      <c r="F793" s="43" t="s">
        <v>830</v>
      </c>
    </row>
    <row r="794" spans="5:6">
      <c r="E794" s="43" t="s">
        <v>893</v>
      </c>
      <c r="F794" s="43" t="s">
        <v>831</v>
      </c>
    </row>
    <row r="795" spans="5:6">
      <c r="E795" s="43" t="s">
        <v>893</v>
      </c>
      <c r="F795" s="43" t="s">
        <v>832</v>
      </c>
    </row>
    <row r="796" spans="5:6">
      <c r="E796" s="43" t="s">
        <v>893</v>
      </c>
      <c r="F796" s="43" t="s">
        <v>833</v>
      </c>
    </row>
    <row r="797" spans="5:6">
      <c r="E797" s="43" t="s">
        <v>893</v>
      </c>
      <c r="F797" s="43" t="s">
        <v>834</v>
      </c>
    </row>
    <row r="798" spans="5:6">
      <c r="E798" s="43" t="s">
        <v>726</v>
      </c>
      <c r="F798" s="43" t="s">
        <v>174</v>
      </c>
    </row>
    <row r="799" spans="5:6">
      <c r="E799" s="43" t="s">
        <v>894</v>
      </c>
      <c r="F799" s="43" t="s">
        <v>835</v>
      </c>
    </row>
    <row r="800" spans="5:6">
      <c r="E800" s="43" t="s">
        <v>894</v>
      </c>
      <c r="F800" s="43" t="s">
        <v>836</v>
      </c>
    </row>
    <row r="801" spans="5:6">
      <c r="E801" s="43" t="s">
        <v>894</v>
      </c>
      <c r="F801" s="43" t="s">
        <v>837</v>
      </c>
    </row>
    <row r="802" spans="5:6">
      <c r="E802" s="43" t="s">
        <v>894</v>
      </c>
      <c r="F802" s="43" t="s">
        <v>838</v>
      </c>
    </row>
    <row r="803" spans="5:6">
      <c r="E803" s="43" t="s">
        <v>894</v>
      </c>
      <c r="F803" s="43" t="s">
        <v>839</v>
      </c>
    </row>
    <row r="804" spans="5:6">
      <c r="E804" s="43" t="s">
        <v>894</v>
      </c>
      <c r="F804" s="43" t="s">
        <v>840</v>
      </c>
    </row>
    <row r="805" spans="5:6">
      <c r="E805" s="43" t="s">
        <v>894</v>
      </c>
      <c r="F805" s="43" t="s">
        <v>841</v>
      </c>
    </row>
    <row r="806" spans="5:6">
      <c r="E806" s="43" t="s">
        <v>894</v>
      </c>
      <c r="F806" s="43" t="s">
        <v>842</v>
      </c>
    </row>
    <row r="807" spans="5:6">
      <c r="E807" s="43" t="s">
        <v>894</v>
      </c>
      <c r="F807" s="43" t="s">
        <v>843</v>
      </c>
    </row>
    <row r="808" spans="5:6">
      <c r="E808" s="43" t="s">
        <v>894</v>
      </c>
      <c r="F808" s="43" t="s">
        <v>844</v>
      </c>
    </row>
    <row r="809" spans="5:6">
      <c r="E809" s="43" t="s">
        <v>727</v>
      </c>
      <c r="F809" s="43" t="s">
        <v>601</v>
      </c>
    </row>
    <row r="810" spans="5:6">
      <c r="E810" s="43" t="s">
        <v>895</v>
      </c>
      <c r="F810" t="s">
        <v>923</v>
      </c>
    </row>
    <row r="811" spans="5:6">
      <c r="E811" s="43" t="s">
        <v>895</v>
      </c>
      <c r="F811" t="s">
        <v>920</v>
      </c>
    </row>
    <row r="812" spans="5:6">
      <c r="E812" s="43" t="s">
        <v>895</v>
      </c>
      <c r="F812" t="s">
        <v>921</v>
      </c>
    </row>
    <row r="813" spans="5:6">
      <c r="E813" s="43" t="s">
        <v>895</v>
      </c>
      <c r="F813" t="s">
        <v>922</v>
      </c>
    </row>
    <row r="814" spans="5:6">
      <c r="E814" s="43" t="s">
        <v>895</v>
      </c>
      <c r="F814" t="s">
        <v>930</v>
      </c>
    </row>
    <row r="815" spans="5:6">
      <c r="E815" s="43" t="s">
        <v>895</v>
      </c>
      <c r="F815" t="s">
        <v>932</v>
      </c>
    </row>
    <row r="816" spans="5:6">
      <c r="E816" s="43" t="s">
        <v>895</v>
      </c>
      <c r="F816" t="s">
        <v>931</v>
      </c>
    </row>
    <row r="817" spans="5:6">
      <c r="E817" s="43" t="s">
        <v>895</v>
      </c>
      <c r="F817" t="s">
        <v>933</v>
      </c>
    </row>
    <row r="818" spans="5:6">
      <c r="E818" s="43" t="s">
        <v>895</v>
      </c>
      <c r="F818" t="s">
        <v>934</v>
      </c>
    </row>
    <row r="819" spans="5:6">
      <c r="E819" s="43" t="s">
        <v>895</v>
      </c>
      <c r="F819" t="s">
        <v>926</v>
      </c>
    </row>
    <row r="820" spans="5:6">
      <c r="E820" s="43" t="s">
        <v>895</v>
      </c>
      <c r="F820" t="s">
        <v>927</v>
      </c>
    </row>
    <row r="821" spans="5:6">
      <c r="E821" s="43" t="s">
        <v>895</v>
      </c>
      <c r="F821" t="s">
        <v>928</v>
      </c>
    </row>
    <row r="822" spans="5:6">
      <c r="E822" s="43" t="s">
        <v>895</v>
      </c>
      <c r="F822" t="s">
        <v>929</v>
      </c>
    </row>
    <row r="823" spans="5:6">
      <c r="E823" s="43" t="s">
        <v>895</v>
      </c>
      <c r="F823" t="s">
        <v>924</v>
      </c>
    </row>
    <row r="824" spans="5:6">
      <c r="E824" s="43" t="s">
        <v>895</v>
      </c>
      <c r="F824" t="s">
        <v>925</v>
      </c>
    </row>
    <row r="825" spans="5:6">
      <c r="E825" s="43" t="s">
        <v>895</v>
      </c>
      <c r="F825" t="s">
        <v>935</v>
      </c>
    </row>
    <row r="826" spans="5:6">
      <c r="E826" s="43" t="s">
        <v>895</v>
      </c>
      <c r="F826" t="s">
        <v>919</v>
      </c>
    </row>
    <row r="827" spans="5:6">
      <c r="E827" s="43" t="s">
        <v>895</v>
      </c>
      <c r="F827" t="s">
        <v>936</v>
      </c>
    </row>
    <row r="828" spans="5:6">
      <c r="E828" s="43" t="s">
        <v>895</v>
      </c>
      <c r="F828" s="38" t="s">
        <v>937</v>
      </c>
    </row>
    <row r="829" spans="5:6">
      <c r="E829" s="43" t="s">
        <v>895</v>
      </c>
      <c r="F829" s="38" t="s">
        <v>938</v>
      </c>
    </row>
    <row r="830" spans="5:6">
      <c r="E830" s="43" t="s">
        <v>895</v>
      </c>
      <c r="F830" s="38" t="s">
        <v>939</v>
      </c>
    </row>
    <row r="831" spans="5:6">
      <c r="E831" s="43" t="s">
        <v>895</v>
      </c>
      <c r="F831" s="38" t="s">
        <v>940</v>
      </c>
    </row>
    <row r="832" spans="5:6">
      <c r="E832" s="43" t="s">
        <v>895</v>
      </c>
      <c r="F832" s="38" t="s">
        <v>941</v>
      </c>
    </row>
    <row r="833" spans="5:6">
      <c r="E833" s="43" t="s">
        <v>895</v>
      </c>
      <c r="F833" s="38" t="s">
        <v>942</v>
      </c>
    </row>
    <row r="834" spans="5:6">
      <c r="E834" s="43" t="s">
        <v>895</v>
      </c>
      <c r="F834" s="38" t="s">
        <v>943</v>
      </c>
    </row>
    <row r="835" spans="5:6">
      <c r="E835" s="43" t="s">
        <v>895</v>
      </c>
      <c r="F835" s="38" t="s">
        <v>944</v>
      </c>
    </row>
    <row r="836" spans="5:6">
      <c r="E836" s="43" t="s">
        <v>895</v>
      </c>
      <c r="F836" s="38" t="s">
        <v>945</v>
      </c>
    </row>
    <row r="837" spans="5:6">
      <c r="E837" s="43" t="s">
        <v>895</v>
      </c>
      <c r="F837" s="38" t="s">
        <v>946</v>
      </c>
    </row>
    <row r="838" spans="5:6">
      <c r="E838" s="43" t="s">
        <v>895</v>
      </c>
      <c r="F838" s="38" t="s">
        <v>947</v>
      </c>
    </row>
    <row r="839" spans="5:6">
      <c r="E839" s="43" t="s">
        <v>895</v>
      </c>
      <c r="F839" s="38" t="s">
        <v>948</v>
      </c>
    </row>
    <row r="840" spans="5:6">
      <c r="E840" s="43" t="s">
        <v>895</v>
      </c>
      <c r="F840" s="38" t="s">
        <v>949</v>
      </c>
    </row>
    <row r="841" spans="5:6">
      <c r="E841" s="43" t="s">
        <v>895</v>
      </c>
      <c r="F841" s="38" t="s">
        <v>950</v>
      </c>
    </row>
    <row r="842" spans="5:6">
      <c r="E842" s="43" t="s">
        <v>895</v>
      </c>
      <c r="F842" s="38" t="s">
        <v>951</v>
      </c>
    </row>
    <row r="843" spans="5:6">
      <c r="E843" s="43" t="s">
        <v>895</v>
      </c>
      <c r="F843" s="38" t="s">
        <v>952</v>
      </c>
    </row>
    <row r="844" spans="5:6">
      <c r="E844" s="43" t="s">
        <v>895</v>
      </c>
      <c r="F844" s="38" t="s">
        <v>953</v>
      </c>
    </row>
    <row r="845" spans="5:6">
      <c r="E845" s="43" t="s">
        <v>895</v>
      </c>
      <c r="F845" s="38" t="s">
        <v>954</v>
      </c>
    </row>
    <row r="846" spans="5:6">
      <c r="E846" s="43" t="s">
        <v>895</v>
      </c>
      <c r="F846" s="43" t="s">
        <v>857</v>
      </c>
    </row>
    <row r="847" spans="5:6">
      <c r="E847" s="43" t="s">
        <v>895</v>
      </c>
      <c r="F847" s="43" t="s">
        <v>858</v>
      </c>
    </row>
    <row r="848" spans="5:6">
      <c r="E848" s="43" t="s">
        <v>895</v>
      </c>
      <c r="F848" s="43" t="s">
        <v>859</v>
      </c>
    </row>
    <row r="849" spans="5:6">
      <c r="E849" s="43" t="s">
        <v>895</v>
      </c>
      <c r="F849" s="43" t="s">
        <v>860</v>
      </c>
    </row>
    <row r="850" spans="5:6">
      <c r="E850" s="43" t="s">
        <v>895</v>
      </c>
      <c r="F850" s="43" t="s">
        <v>861</v>
      </c>
    </row>
    <row r="851" spans="5:6">
      <c r="E851" s="43" t="s">
        <v>895</v>
      </c>
      <c r="F851" s="43" t="s">
        <v>862</v>
      </c>
    </row>
    <row r="852" spans="5:6">
      <c r="E852" s="43" t="s">
        <v>895</v>
      </c>
      <c r="F852" s="43" t="s">
        <v>863</v>
      </c>
    </row>
    <row r="853" spans="5:6">
      <c r="E853" s="43" t="s">
        <v>895</v>
      </c>
      <c r="F853" s="43" t="s">
        <v>864</v>
      </c>
    </row>
    <row r="854" spans="5:6">
      <c r="E854" s="43" t="s">
        <v>895</v>
      </c>
      <c r="F854" s="43" t="s">
        <v>865</v>
      </c>
    </row>
    <row r="855" spans="5:6">
      <c r="E855" s="43" t="s">
        <v>895</v>
      </c>
      <c r="F855" s="43" t="s">
        <v>866</v>
      </c>
    </row>
    <row r="856" spans="5:6">
      <c r="E856" s="43" t="s">
        <v>895</v>
      </c>
      <c r="F856" s="43" t="s">
        <v>867</v>
      </c>
    </row>
    <row r="857" spans="5:6">
      <c r="E857" s="43" t="s">
        <v>895</v>
      </c>
      <c r="F857" s="43" t="s">
        <v>868</v>
      </c>
    </row>
    <row r="858" spans="5:6">
      <c r="E858" s="43" t="s">
        <v>728</v>
      </c>
      <c r="F858" s="43" t="s">
        <v>869</v>
      </c>
    </row>
    <row r="859" spans="5:6">
      <c r="E859" s="43" t="s">
        <v>728</v>
      </c>
      <c r="F859" s="43" t="s">
        <v>870</v>
      </c>
    </row>
    <row r="860" spans="5:6">
      <c r="E860" s="43" t="s">
        <v>728</v>
      </c>
      <c r="F860" s="43" t="s">
        <v>871</v>
      </c>
    </row>
    <row r="861" spans="5:6">
      <c r="E861" s="43" t="s">
        <v>728</v>
      </c>
      <c r="F861" s="43" t="s">
        <v>872</v>
      </c>
    </row>
    <row r="862" spans="5:6">
      <c r="E862" s="43" t="s">
        <v>728</v>
      </c>
      <c r="F862" s="43" t="s">
        <v>873</v>
      </c>
    </row>
    <row r="863" spans="5:6">
      <c r="E863" s="43" t="s">
        <v>728</v>
      </c>
      <c r="F863" s="43" t="s">
        <v>874</v>
      </c>
    </row>
    <row r="864" spans="5:6">
      <c r="E864" s="43" t="s">
        <v>728</v>
      </c>
      <c r="F864" s="38" t="s">
        <v>878</v>
      </c>
    </row>
    <row r="865" spans="5:6">
      <c r="E865" s="43" t="s">
        <v>728</v>
      </c>
      <c r="F865" s="38" t="s">
        <v>879</v>
      </c>
    </row>
    <row r="866" spans="5:6">
      <c r="E866" s="43" t="s">
        <v>729</v>
      </c>
      <c r="F866" s="43" t="s">
        <v>29</v>
      </c>
    </row>
    <row r="867" spans="5:6">
      <c r="E867" s="43" t="s">
        <v>729</v>
      </c>
      <c r="F867" s="43" t="s">
        <v>30</v>
      </c>
    </row>
    <row r="868" spans="5:6">
      <c r="E868" s="43" t="s">
        <v>729</v>
      </c>
      <c r="F868" s="43" t="s">
        <v>141</v>
      </c>
    </row>
    <row r="869" spans="5:6">
      <c r="E869" s="43" t="s">
        <v>729</v>
      </c>
      <c r="F869" s="43" t="s">
        <v>24</v>
      </c>
    </row>
    <row r="870" spans="5:6">
      <c r="E870" s="43" t="s">
        <v>729</v>
      </c>
      <c r="F870" s="43" t="s">
        <v>20</v>
      </c>
    </row>
    <row r="871" spans="5:6">
      <c r="E871" s="43" t="s">
        <v>729</v>
      </c>
      <c r="F871" s="43" t="s">
        <v>21</v>
      </c>
    </row>
    <row r="872" spans="5:6">
      <c r="E872" s="43" t="s">
        <v>729</v>
      </c>
      <c r="F872" s="43" t="s">
        <v>25</v>
      </c>
    </row>
    <row r="873" spans="5:6">
      <c r="E873" s="43" t="s">
        <v>729</v>
      </c>
      <c r="F873" s="43" t="s">
        <v>26</v>
      </c>
    </row>
    <row r="874" spans="5:6">
      <c r="E874" s="43" t="s">
        <v>729</v>
      </c>
      <c r="F874" s="43" t="s">
        <v>27</v>
      </c>
    </row>
    <row r="875" spans="5:6">
      <c r="E875" s="43" t="s">
        <v>729</v>
      </c>
      <c r="F875" s="43" t="s">
        <v>28</v>
      </c>
    </row>
    <row r="876" spans="5:6">
      <c r="E876" s="43" t="s">
        <v>729</v>
      </c>
      <c r="F876" s="43" t="s">
        <v>22</v>
      </c>
    </row>
    <row r="877" spans="5:6">
      <c r="E877" s="43" t="s">
        <v>729</v>
      </c>
      <c r="F877" s="43" t="s">
        <v>23</v>
      </c>
    </row>
    <row r="878" spans="5:6">
      <c r="E878" s="43" t="s">
        <v>242</v>
      </c>
      <c r="F878" s="43" t="s">
        <v>812</v>
      </c>
    </row>
    <row r="879" spans="5:6">
      <c r="E879" s="43" t="s">
        <v>242</v>
      </c>
      <c r="F879" s="43" t="s">
        <v>813</v>
      </c>
    </row>
    <row r="880" spans="5:6">
      <c r="E880" s="43" t="s">
        <v>242</v>
      </c>
      <c r="F880" s="43" t="s">
        <v>815</v>
      </c>
    </row>
    <row r="881" spans="5:6">
      <c r="E881" s="43" t="s">
        <v>242</v>
      </c>
      <c r="F881" s="43" t="s">
        <v>816</v>
      </c>
    </row>
    <row r="882" spans="5:6">
      <c r="E882" s="43" t="s">
        <v>242</v>
      </c>
      <c r="F882" s="43" t="s">
        <v>817</v>
      </c>
    </row>
    <row r="883" spans="5:6">
      <c r="E883" s="43" t="s">
        <v>242</v>
      </c>
      <c r="F883" s="43" t="s">
        <v>818</v>
      </c>
    </row>
    <row r="884" spans="5:6">
      <c r="E884" s="43" t="s">
        <v>242</v>
      </c>
      <c r="F884" s="43" t="s">
        <v>819</v>
      </c>
    </row>
    <row r="885" spans="5:6">
      <c r="E885" s="43" t="s">
        <v>242</v>
      </c>
      <c r="F885" s="43" t="s">
        <v>820</v>
      </c>
    </row>
    <row r="886" spans="5:6">
      <c r="E886" s="43" t="s">
        <v>242</v>
      </c>
      <c r="F886" s="43" t="s">
        <v>821</v>
      </c>
    </row>
    <row r="887" spans="5:6">
      <c r="E887" s="43" t="s">
        <v>242</v>
      </c>
      <c r="F887" s="43" t="s">
        <v>822</v>
      </c>
    </row>
    <row r="888" spans="5:6">
      <c r="E888" s="43" t="s">
        <v>242</v>
      </c>
      <c r="F888" s="43" t="s">
        <v>823</v>
      </c>
    </row>
    <row r="889" spans="5:6">
      <c r="E889" s="43" t="s">
        <v>242</v>
      </c>
      <c r="F889" s="43" t="s">
        <v>824</v>
      </c>
    </row>
    <row r="890" spans="5:6">
      <c r="E890" s="43" t="s">
        <v>242</v>
      </c>
      <c r="F890" s="43" t="s">
        <v>825</v>
      </c>
    </row>
    <row r="891" spans="5:6">
      <c r="E891" s="43" t="s">
        <v>242</v>
      </c>
      <c r="F891" s="43" t="s">
        <v>826</v>
      </c>
    </row>
    <row r="892" spans="5:6">
      <c r="E892" s="43" t="s">
        <v>242</v>
      </c>
      <c r="F892" s="43" t="s">
        <v>827</v>
      </c>
    </row>
    <row r="893" spans="5:6">
      <c r="E893" s="43" t="s">
        <v>242</v>
      </c>
      <c r="F893" s="43" t="s">
        <v>828</v>
      </c>
    </row>
    <row r="894" spans="5:6">
      <c r="E894" s="43" t="s">
        <v>242</v>
      </c>
      <c r="F894" s="43" t="s">
        <v>829</v>
      </c>
    </row>
    <row r="895" spans="5:6">
      <c r="E895" s="43" t="s">
        <v>242</v>
      </c>
      <c r="F895" s="43" t="s">
        <v>830</v>
      </c>
    </row>
    <row r="896" spans="5:6">
      <c r="E896" s="43" t="s">
        <v>242</v>
      </c>
      <c r="F896" s="43" t="s">
        <v>831</v>
      </c>
    </row>
    <row r="897" spans="5:6">
      <c r="E897" s="43" t="s">
        <v>242</v>
      </c>
      <c r="F897" s="43" t="s">
        <v>832</v>
      </c>
    </row>
    <row r="898" spans="5:6">
      <c r="E898" s="43" t="s">
        <v>242</v>
      </c>
      <c r="F898" s="43" t="s">
        <v>833</v>
      </c>
    </row>
    <row r="899" spans="5:6">
      <c r="E899" s="43" t="s">
        <v>242</v>
      </c>
      <c r="F899" s="43" t="s">
        <v>834</v>
      </c>
    </row>
    <row r="900" spans="5:6">
      <c r="E900" s="43" t="s">
        <v>242</v>
      </c>
      <c r="F900" s="43" t="s">
        <v>174</v>
      </c>
    </row>
    <row r="901" spans="5:6">
      <c r="E901" s="43" t="s">
        <v>242</v>
      </c>
      <c r="F901" s="43" t="s">
        <v>801</v>
      </c>
    </row>
    <row r="902" spans="5:6">
      <c r="E902" s="43" t="s">
        <v>242</v>
      </c>
      <c r="F902" s="43" t="s">
        <v>802</v>
      </c>
    </row>
    <row r="903" spans="5:6">
      <c r="E903" s="43" t="s">
        <v>242</v>
      </c>
      <c r="F903" s="43" t="s">
        <v>805</v>
      </c>
    </row>
    <row r="904" spans="5:6">
      <c r="E904" s="43" t="s">
        <v>242</v>
      </c>
      <c r="F904" s="43" t="s">
        <v>806</v>
      </c>
    </row>
    <row r="905" spans="5:6">
      <c r="E905" s="43" t="s">
        <v>242</v>
      </c>
      <c r="F905" s="43" t="s">
        <v>803</v>
      </c>
    </row>
    <row r="906" spans="5:6">
      <c r="E906" s="43" t="s">
        <v>242</v>
      </c>
      <c r="F906" s="43" t="s">
        <v>804</v>
      </c>
    </row>
    <row r="907" spans="5:6">
      <c r="E907" s="43" t="s">
        <v>242</v>
      </c>
      <c r="F907" s="43" t="s">
        <v>835</v>
      </c>
    </row>
    <row r="908" spans="5:6">
      <c r="E908" s="43" t="s">
        <v>242</v>
      </c>
      <c r="F908" s="43" t="s">
        <v>836</v>
      </c>
    </row>
    <row r="909" spans="5:6">
      <c r="E909" s="43" t="s">
        <v>242</v>
      </c>
      <c r="F909" s="43" t="s">
        <v>837</v>
      </c>
    </row>
    <row r="910" spans="5:6">
      <c r="E910" s="43" t="s">
        <v>242</v>
      </c>
      <c r="F910" s="43" t="s">
        <v>838</v>
      </c>
    </row>
    <row r="911" spans="5:6">
      <c r="E911" s="43" t="s">
        <v>242</v>
      </c>
      <c r="F911" s="43" t="s">
        <v>839</v>
      </c>
    </row>
    <row r="912" spans="5:6">
      <c r="E912" s="43" t="s">
        <v>242</v>
      </c>
      <c r="F912" s="43" t="s">
        <v>840</v>
      </c>
    </row>
    <row r="913" spans="5:6">
      <c r="E913" s="43" t="s">
        <v>242</v>
      </c>
      <c r="F913" s="43" t="s">
        <v>841</v>
      </c>
    </row>
    <row r="914" spans="5:6">
      <c r="E914" s="43" t="s">
        <v>242</v>
      </c>
      <c r="F914" s="43" t="s">
        <v>842</v>
      </c>
    </row>
    <row r="915" spans="5:6">
      <c r="E915" s="43" t="s">
        <v>242</v>
      </c>
      <c r="F915" s="43" t="s">
        <v>843</v>
      </c>
    </row>
    <row r="916" spans="5:6">
      <c r="E916" s="43" t="s">
        <v>242</v>
      </c>
      <c r="F916" s="43" t="s">
        <v>844</v>
      </c>
    </row>
    <row r="917" spans="5:6">
      <c r="E917" s="43" t="s">
        <v>242</v>
      </c>
      <c r="F917" s="43" t="s">
        <v>601</v>
      </c>
    </row>
    <row r="918" spans="5:6">
      <c r="E918" s="43" t="s">
        <v>242</v>
      </c>
      <c r="F918" t="s">
        <v>923</v>
      </c>
    </row>
    <row r="919" spans="5:6">
      <c r="E919" s="43" t="s">
        <v>242</v>
      </c>
      <c r="F919" t="s">
        <v>920</v>
      </c>
    </row>
    <row r="920" spans="5:6">
      <c r="E920" s="43" t="s">
        <v>242</v>
      </c>
      <c r="F920" t="s">
        <v>921</v>
      </c>
    </row>
    <row r="921" spans="5:6">
      <c r="E921" s="43" t="s">
        <v>242</v>
      </c>
      <c r="F921" t="s">
        <v>922</v>
      </c>
    </row>
    <row r="922" spans="5:6">
      <c r="E922" s="43" t="s">
        <v>242</v>
      </c>
      <c r="F922" t="s">
        <v>930</v>
      </c>
    </row>
    <row r="923" spans="5:6">
      <c r="E923" s="43" t="s">
        <v>242</v>
      </c>
      <c r="F923" t="s">
        <v>932</v>
      </c>
    </row>
    <row r="924" spans="5:6">
      <c r="E924" s="43" t="s">
        <v>242</v>
      </c>
      <c r="F924" t="s">
        <v>931</v>
      </c>
    </row>
    <row r="925" spans="5:6">
      <c r="E925" s="43" t="s">
        <v>242</v>
      </c>
      <c r="F925" t="s">
        <v>933</v>
      </c>
    </row>
    <row r="926" spans="5:6">
      <c r="E926" s="43" t="s">
        <v>242</v>
      </c>
      <c r="F926" t="s">
        <v>934</v>
      </c>
    </row>
    <row r="927" spans="5:6">
      <c r="E927" s="43" t="s">
        <v>242</v>
      </c>
      <c r="F927" t="s">
        <v>926</v>
      </c>
    </row>
    <row r="928" spans="5:6">
      <c r="E928" s="43" t="s">
        <v>242</v>
      </c>
      <c r="F928" t="s">
        <v>927</v>
      </c>
    </row>
    <row r="929" spans="5:6">
      <c r="E929" s="43" t="s">
        <v>242</v>
      </c>
      <c r="F929" t="s">
        <v>928</v>
      </c>
    </row>
    <row r="930" spans="5:6">
      <c r="E930" s="43" t="s">
        <v>242</v>
      </c>
      <c r="F930" t="s">
        <v>929</v>
      </c>
    </row>
    <row r="931" spans="5:6">
      <c r="E931" s="43" t="s">
        <v>242</v>
      </c>
      <c r="F931" t="s">
        <v>924</v>
      </c>
    </row>
    <row r="932" spans="5:6">
      <c r="E932" s="43" t="s">
        <v>242</v>
      </c>
      <c r="F932" t="s">
        <v>925</v>
      </c>
    </row>
    <row r="933" spans="5:6">
      <c r="E933" s="43" t="s">
        <v>242</v>
      </c>
      <c r="F933" t="s">
        <v>935</v>
      </c>
    </row>
    <row r="934" spans="5:6">
      <c r="E934" s="43" t="s">
        <v>242</v>
      </c>
      <c r="F934" t="s">
        <v>919</v>
      </c>
    </row>
    <row r="935" spans="5:6">
      <c r="E935" s="43" t="s">
        <v>242</v>
      </c>
      <c r="F935" t="s">
        <v>936</v>
      </c>
    </row>
    <row r="936" spans="5:6">
      <c r="E936" s="43" t="s">
        <v>242</v>
      </c>
      <c r="F936" s="38" t="s">
        <v>937</v>
      </c>
    </row>
    <row r="937" spans="5:6">
      <c r="E937" s="43" t="s">
        <v>242</v>
      </c>
      <c r="F937" s="38" t="s">
        <v>938</v>
      </c>
    </row>
    <row r="938" spans="5:6">
      <c r="E938" s="43" t="s">
        <v>242</v>
      </c>
      <c r="F938" s="38" t="s">
        <v>939</v>
      </c>
    </row>
    <row r="939" spans="5:6">
      <c r="E939" s="43" t="s">
        <v>242</v>
      </c>
      <c r="F939" s="38" t="s">
        <v>940</v>
      </c>
    </row>
    <row r="940" spans="5:6">
      <c r="E940" s="43" t="s">
        <v>242</v>
      </c>
      <c r="F940" s="38" t="s">
        <v>941</v>
      </c>
    </row>
    <row r="941" spans="5:6">
      <c r="E941" s="43" t="s">
        <v>242</v>
      </c>
      <c r="F941" s="38" t="s">
        <v>942</v>
      </c>
    </row>
    <row r="942" spans="5:6">
      <c r="E942" s="43" t="s">
        <v>242</v>
      </c>
      <c r="F942" s="38" t="s">
        <v>943</v>
      </c>
    </row>
    <row r="943" spans="5:6">
      <c r="E943" s="43" t="s">
        <v>242</v>
      </c>
      <c r="F943" s="38" t="s">
        <v>944</v>
      </c>
    </row>
    <row r="944" spans="5:6">
      <c r="E944" s="43" t="s">
        <v>242</v>
      </c>
      <c r="F944" s="38" t="s">
        <v>945</v>
      </c>
    </row>
    <row r="945" spans="5:6">
      <c r="E945" s="43" t="s">
        <v>242</v>
      </c>
      <c r="F945" s="38" t="s">
        <v>946</v>
      </c>
    </row>
    <row r="946" spans="5:6">
      <c r="E946" s="43" t="s">
        <v>242</v>
      </c>
      <c r="F946" s="38" t="s">
        <v>947</v>
      </c>
    </row>
    <row r="947" spans="5:6">
      <c r="E947" s="43" t="s">
        <v>242</v>
      </c>
      <c r="F947" s="38" t="s">
        <v>948</v>
      </c>
    </row>
    <row r="948" spans="5:6">
      <c r="E948" s="43" t="s">
        <v>242</v>
      </c>
      <c r="F948" s="38" t="s">
        <v>949</v>
      </c>
    </row>
    <row r="949" spans="5:6">
      <c r="E949" s="43" t="s">
        <v>242</v>
      </c>
      <c r="F949" s="38" t="s">
        <v>950</v>
      </c>
    </row>
    <row r="950" spans="5:6">
      <c r="E950" s="43" t="s">
        <v>242</v>
      </c>
      <c r="F950" s="38" t="s">
        <v>951</v>
      </c>
    </row>
    <row r="951" spans="5:6">
      <c r="E951" s="43" t="s">
        <v>242</v>
      </c>
      <c r="F951" s="38" t="s">
        <v>952</v>
      </c>
    </row>
    <row r="952" spans="5:6">
      <c r="E952" s="43" t="s">
        <v>242</v>
      </c>
      <c r="F952" s="38" t="s">
        <v>953</v>
      </c>
    </row>
    <row r="953" spans="5:6">
      <c r="E953" s="43" t="s">
        <v>242</v>
      </c>
      <c r="F953" s="38" t="s">
        <v>954</v>
      </c>
    </row>
    <row r="954" spans="5:6">
      <c r="E954" s="43" t="s">
        <v>242</v>
      </c>
      <c r="F954" s="43" t="s">
        <v>857</v>
      </c>
    </row>
    <row r="955" spans="5:6">
      <c r="E955" s="43" t="s">
        <v>242</v>
      </c>
      <c r="F955" s="43" t="s">
        <v>858</v>
      </c>
    </row>
    <row r="956" spans="5:6">
      <c r="E956" s="43" t="s">
        <v>242</v>
      </c>
      <c r="F956" s="43" t="s">
        <v>859</v>
      </c>
    </row>
    <row r="957" spans="5:6">
      <c r="E957" s="43" t="s">
        <v>242</v>
      </c>
      <c r="F957" s="43" t="s">
        <v>860</v>
      </c>
    </row>
    <row r="958" spans="5:6">
      <c r="E958" s="43" t="s">
        <v>242</v>
      </c>
      <c r="F958" s="43" t="s">
        <v>861</v>
      </c>
    </row>
    <row r="959" spans="5:6">
      <c r="E959" s="43" t="s">
        <v>242</v>
      </c>
      <c r="F959" s="43" t="s">
        <v>862</v>
      </c>
    </row>
    <row r="960" spans="5:6">
      <c r="E960" s="43" t="s">
        <v>242</v>
      </c>
      <c r="F960" s="43" t="s">
        <v>863</v>
      </c>
    </row>
    <row r="961" spans="5:6">
      <c r="E961" s="43" t="s">
        <v>242</v>
      </c>
      <c r="F961" s="43" t="s">
        <v>864</v>
      </c>
    </row>
    <row r="962" spans="5:6">
      <c r="E962" s="43" t="s">
        <v>242</v>
      </c>
      <c r="F962" s="43" t="s">
        <v>865</v>
      </c>
    </row>
    <row r="963" spans="5:6">
      <c r="E963" s="43" t="s">
        <v>242</v>
      </c>
      <c r="F963" s="43" t="s">
        <v>866</v>
      </c>
    </row>
    <row r="964" spans="5:6">
      <c r="E964" s="43" t="s">
        <v>242</v>
      </c>
      <c r="F964" s="43" t="s">
        <v>867</v>
      </c>
    </row>
    <row r="965" spans="5:6">
      <c r="E965" s="43" t="s">
        <v>242</v>
      </c>
      <c r="F965" s="43" t="s">
        <v>868</v>
      </c>
    </row>
    <row r="966" spans="5:6">
      <c r="E966" s="43" t="s">
        <v>242</v>
      </c>
      <c r="F966" s="38" t="s">
        <v>878</v>
      </c>
    </row>
    <row r="967" spans="5:6">
      <c r="E967" s="43" t="s">
        <v>242</v>
      </c>
      <c r="F967" s="38" t="s">
        <v>879</v>
      </c>
    </row>
    <row r="968" spans="5:6">
      <c r="E968" s="43" t="s">
        <v>242</v>
      </c>
      <c r="F968" s="43" t="s">
        <v>869</v>
      </c>
    </row>
    <row r="969" spans="5:6">
      <c r="E969" s="43" t="s">
        <v>242</v>
      </c>
      <c r="F969" s="43" t="s">
        <v>870</v>
      </c>
    </row>
    <row r="970" spans="5:6">
      <c r="E970" s="43" t="s">
        <v>242</v>
      </c>
      <c r="F970" s="43" t="s">
        <v>871</v>
      </c>
    </row>
    <row r="971" spans="5:6">
      <c r="E971" s="43" t="s">
        <v>242</v>
      </c>
      <c r="F971" s="43" t="s">
        <v>872</v>
      </c>
    </row>
    <row r="972" spans="5:6">
      <c r="E972" s="43" t="s">
        <v>242</v>
      </c>
      <c r="F972" s="43" t="s">
        <v>873</v>
      </c>
    </row>
    <row r="973" spans="5:6">
      <c r="E973" s="43" t="s">
        <v>242</v>
      </c>
      <c r="F973" s="43" t="s">
        <v>874</v>
      </c>
    </row>
    <row r="974" spans="5:6">
      <c r="E974" s="43" t="s">
        <v>242</v>
      </c>
      <c r="F974" s="43" t="s">
        <v>29</v>
      </c>
    </row>
    <row r="975" spans="5:6">
      <c r="E975" s="43" t="s">
        <v>242</v>
      </c>
      <c r="F975" s="43" t="s">
        <v>30</v>
      </c>
    </row>
    <row r="976" spans="5:6">
      <c r="E976" s="43" t="s">
        <v>242</v>
      </c>
      <c r="F976" s="43" t="s">
        <v>141</v>
      </c>
    </row>
    <row r="977" spans="5:6">
      <c r="E977" s="43" t="s">
        <v>242</v>
      </c>
      <c r="F977" s="43" t="s">
        <v>24</v>
      </c>
    </row>
    <row r="978" spans="5:6">
      <c r="E978" s="43" t="s">
        <v>242</v>
      </c>
      <c r="F978" s="43" t="s">
        <v>20</v>
      </c>
    </row>
    <row r="979" spans="5:6">
      <c r="E979" s="43" t="s">
        <v>242</v>
      </c>
      <c r="F979" s="43" t="s">
        <v>21</v>
      </c>
    </row>
    <row r="980" spans="5:6">
      <c r="E980" s="43" t="s">
        <v>242</v>
      </c>
      <c r="F980" s="43" t="s">
        <v>25</v>
      </c>
    </row>
    <row r="981" spans="5:6">
      <c r="E981" s="43" t="s">
        <v>242</v>
      </c>
      <c r="F981" s="43" t="s">
        <v>26</v>
      </c>
    </row>
    <row r="982" spans="5:6">
      <c r="E982" s="43" t="s">
        <v>242</v>
      </c>
      <c r="F982" s="43" t="s">
        <v>27</v>
      </c>
    </row>
    <row r="983" spans="5:6">
      <c r="E983" s="43" t="s">
        <v>242</v>
      </c>
      <c r="F983" s="43" t="s">
        <v>28</v>
      </c>
    </row>
    <row r="984" spans="5:6">
      <c r="E984" s="43" t="s">
        <v>242</v>
      </c>
      <c r="F984" s="43" t="s">
        <v>22</v>
      </c>
    </row>
    <row r="985" spans="5:6">
      <c r="E985" s="43" t="s">
        <v>242</v>
      </c>
      <c r="F985" s="43" t="s">
        <v>23</v>
      </c>
    </row>
    <row r="986" spans="5:6">
      <c r="E986" s="43" t="s">
        <v>880</v>
      </c>
      <c r="F986" s="43" t="s">
        <v>812</v>
      </c>
    </row>
    <row r="987" spans="5:6">
      <c r="E987" s="43" t="s">
        <v>880</v>
      </c>
      <c r="F987" s="43" t="s">
        <v>813</v>
      </c>
    </row>
    <row r="988" spans="5:6">
      <c r="E988" s="43" t="s">
        <v>880</v>
      </c>
      <c r="F988" s="43" t="s">
        <v>815</v>
      </c>
    </row>
    <row r="989" spans="5:6">
      <c r="E989" s="43" t="s">
        <v>880</v>
      </c>
      <c r="F989" s="43" t="s">
        <v>816</v>
      </c>
    </row>
    <row r="990" spans="5:6">
      <c r="E990" s="43" t="s">
        <v>880</v>
      </c>
      <c r="F990" s="43" t="s">
        <v>817</v>
      </c>
    </row>
    <row r="991" spans="5:6">
      <c r="E991" s="43" t="s">
        <v>880</v>
      </c>
      <c r="F991" s="43" t="s">
        <v>818</v>
      </c>
    </row>
    <row r="992" spans="5:6">
      <c r="E992" s="43" t="s">
        <v>880</v>
      </c>
      <c r="F992" s="43" t="s">
        <v>819</v>
      </c>
    </row>
    <row r="993" spans="5:6">
      <c r="E993" s="43" t="s">
        <v>880</v>
      </c>
      <c r="F993" s="43" t="s">
        <v>820</v>
      </c>
    </row>
    <row r="994" spans="5:6">
      <c r="E994" s="43" t="s">
        <v>880</v>
      </c>
      <c r="F994" s="43" t="s">
        <v>821</v>
      </c>
    </row>
    <row r="995" spans="5:6">
      <c r="E995" s="43" t="s">
        <v>880</v>
      </c>
      <c r="F995" s="43" t="s">
        <v>822</v>
      </c>
    </row>
    <row r="996" spans="5:6">
      <c r="E996" s="43" t="s">
        <v>880</v>
      </c>
      <c r="F996" s="43" t="s">
        <v>823</v>
      </c>
    </row>
    <row r="997" spans="5:6">
      <c r="E997" s="43" t="s">
        <v>880</v>
      </c>
      <c r="F997" s="43" t="s">
        <v>824</v>
      </c>
    </row>
    <row r="998" spans="5:6">
      <c r="E998" s="43" t="s">
        <v>880</v>
      </c>
      <c r="F998" s="43" t="s">
        <v>825</v>
      </c>
    </row>
    <row r="999" spans="5:6">
      <c r="E999" s="43" t="s">
        <v>880</v>
      </c>
      <c r="F999" s="43" t="s">
        <v>826</v>
      </c>
    </row>
    <row r="1000" spans="5:6">
      <c r="E1000" s="43" t="s">
        <v>881</v>
      </c>
      <c r="F1000" s="43" t="s">
        <v>801</v>
      </c>
    </row>
    <row r="1001" spans="5:6">
      <c r="E1001" s="43" t="s">
        <v>881</v>
      </c>
      <c r="F1001" s="43" t="s">
        <v>802</v>
      </c>
    </row>
    <row r="1002" spans="5:6">
      <c r="E1002" s="43" t="s">
        <v>881</v>
      </c>
      <c r="F1002" s="43" t="s">
        <v>805</v>
      </c>
    </row>
    <row r="1003" spans="5:6">
      <c r="E1003" s="43" t="s">
        <v>881</v>
      </c>
      <c r="F1003" s="43" t="s">
        <v>806</v>
      </c>
    </row>
    <row r="1004" spans="5:6">
      <c r="E1004" s="43" t="s">
        <v>881</v>
      </c>
      <c r="F1004" s="43" t="s">
        <v>803</v>
      </c>
    </row>
    <row r="1005" spans="5:6">
      <c r="E1005" s="43" t="s">
        <v>881</v>
      </c>
      <c r="F1005" s="43" t="s">
        <v>804</v>
      </c>
    </row>
    <row r="1006" spans="5:6">
      <c r="E1006" s="43" t="s">
        <v>882</v>
      </c>
      <c r="F1006" s="43" t="s">
        <v>827</v>
      </c>
    </row>
    <row r="1007" spans="5:6">
      <c r="E1007" s="43" t="s">
        <v>882</v>
      </c>
      <c r="F1007" s="43" t="s">
        <v>828</v>
      </c>
    </row>
    <row r="1008" spans="5:6">
      <c r="E1008" s="43" t="s">
        <v>882</v>
      </c>
      <c r="F1008" s="43" t="s">
        <v>829</v>
      </c>
    </row>
    <row r="1009" spans="5:6">
      <c r="E1009" s="43" t="s">
        <v>882</v>
      </c>
      <c r="F1009" s="43" t="s">
        <v>830</v>
      </c>
    </row>
    <row r="1010" spans="5:6">
      <c r="E1010" s="43" t="s">
        <v>882</v>
      </c>
      <c r="F1010" s="43" t="s">
        <v>831</v>
      </c>
    </row>
    <row r="1011" spans="5:6">
      <c r="E1011" s="43" t="s">
        <v>882</v>
      </c>
      <c r="F1011" s="43" t="s">
        <v>832</v>
      </c>
    </row>
    <row r="1012" spans="5:6">
      <c r="E1012" s="43" t="s">
        <v>882</v>
      </c>
      <c r="F1012" s="43" t="s">
        <v>833</v>
      </c>
    </row>
    <row r="1013" spans="5:6">
      <c r="E1013" s="43" t="s">
        <v>882</v>
      </c>
      <c r="F1013" s="43" t="s">
        <v>834</v>
      </c>
    </row>
    <row r="1014" spans="5:6">
      <c r="E1014" s="43" t="s">
        <v>883</v>
      </c>
      <c r="F1014" s="43" t="s">
        <v>149</v>
      </c>
    </row>
    <row r="1015" spans="5:6">
      <c r="E1015" s="43" t="s">
        <v>883</v>
      </c>
      <c r="F1015" s="43" t="s">
        <v>174</v>
      </c>
    </row>
    <row r="1016" spans="5:6">
      <c r="E1016" s="43" t="s">
        <v>884</v>
      </c>
      <c r="F1016" s="43" t="s">
        <v>835</v>
      </c>
    </row>
    <row r="1017" spans="5:6">
      <c r="E1017" s="43" t="s">
        <v>884</v>
      </c>
      <c r="F1017" s="43" t="s">
        <v>836</v>
      </c>
    </row>
    <row r="1018" spans="5:6">
      <c r="E1018" s="43" t="s">
        <v>884</v>
      </c>
      <c r="F1018" s="43" t="s">
        <v>837</v>
      </c>
    </row>
    <row r="1019" spans="5:6">
      <c r="E1019" s="43" t="s">
        <v>884</v>
      </c>
      <c r="F1019" s="43" t="s">
        <v>838</v>
      </c>
    </row>
    <row r="1020" spans="5:6">
      <c r="E1020" s="43" t="s">
        <v>884</v>
      </c>
      <c r="F1020" s="43" t="s">
        <v>839</v>
      </c>
    </row>
    <row r="1021" spans="5:6">
      <c r="E1021" s="43" t="s">
        <v>884</v>
      </c>
      <c r="F1021" s="43" t="s">
        <v>840</v>
      </c>
    </row>
    <row r="1022" spans="5:6">
      <c r="E1022" s="43" t="s">
        <v>884</v>
      </c>
      <c r="F1022" s="43" t="s">
        <v>841</v>
      </c>
    </row>
    <row r="1023" spans="5:6">
      <c r="E1023" s="43" t="s">
        <v>884</v>
      </c>
      <c r="F1023" s="43" t="s">
        <v>842</v>
      </c>
    </row>
    <row r="1024" spans="5:6">
      <c r="E1024" s="43" t="s">
        <v>884</v>
      </c>
      <c r="F1024" s="43" t="s">
        <v>843</v>
      </c>
    </row>
    <row r="1025" spans="5:6">
      <c r="E1025" s="43" t="s">
        <v>884</v>
      </c>
      <c r="F1025" s="43" t="s">
        <v>844</v>
      </c>
    </row>
    <row r="1026" spans="5:6">
      <c r="E1026" s="43" t="s">
        <v>884</v>
      </c>
      <c r="F1026" s="43" t="s">
        <v>42</v>
      </c>
    </row>
    <row r="1027" spans="5:6">
      <c r="E1027" s="43" t="s">
        <v>884</v>
      </c>
      <c r="F1027" s="43" t="s">
        <v>181</v>
      </c>
    </row>
    <row r="1028" spans="5:6">
      <c r="E1028" s="43" t="s">
        <v>884</v>
      </c>
      <c r="F1028" s="43" t="s">
        <v>43</v>
      </c>
    </row>
    <row r="1029" spans="5:6">
      <c r="E1029" s="43" t="s">
        <v>884</v>
      </c>
      <c r="F1029" s="43" t="s">
        <v>182</v>
      </c>
    </row>
    <row r="1030" spans="5:6">
      <c r="E1030" s="43" t="s">
        <v>884</v>
      </c>
      <c r="F1030" s="43" t="s">
        <v>41</v>
      </c>
    </row>
    <row r="1031" spans="5:6">
      <c r="E1031" s="43" t="s">
        <v>884</v>
      </c>
      <c r="F1031" s="43" t="s">
        <v>183</v>
      </c>
    </row>
    <row r="1032" spans="5:6">
      <c r="E1032" s="43" t="s">
        <v>884</v>
      </c>
      <c r="F1032" s="43" t="s">
        <v>162</v>
      </c>
    </row>
    <row r="1033" spans="5:6">
      <c r="E1033" s="43" t="s">
        <v>884</v>
      </c>
      <c r="F1033" s="43" t="s">
        <v>184</v>
      </c>
    </row>
    <row r="1034" spans="5:6">
      <c r="E1034" s="43" t="s">
        <v>885</v>
      </c>
      <c r="F1034" s="43" t="s">
        <v>33</v>
      </c>
    </row>
    <row r="1035" spans="5:6">
      <c r="E1035" s="43" t="s">
        <v>885</v>
      </c>
      <c r="F1035" s="43" t="s">
        <v>38</v>
      </c>
    </row>
    <row r="1036" spans="5:6">
      <c r="E1036" s="43" t="s">
        <v>885</v>
      </c>
      <c r="F1036" s="43" t="s">
        <v>220</v>
      </c>
    </row>
    <row r="1037" spans="5:6">
      <c r="E1037" s="43" t="s">
        <v>885</v>
      </c>
      <c r="F1037" s="43" t="s">
        <v>221</v>
      </c>
    </row>
    <row r="1038" spans="5:6">
      <c r="E1038" s="43" t="s">
        <v>885</v>
      </c>
      <c r="F1038" s="43" t="s">
        <v>186</v>
      </c>
    </row>
    <row r="1039" spans="5:6">
      <c r="E1039" s="43" t="s">
        <v>885</v>
      </c>
      <c r="F1039" s="43" t="s">
        <v>37</v>
      </c>
    </row>
    <row r="1040" spans="5:6">
      <c r="E1040" s="43" t="s">
        <v>885</v>
      </c>
      <c r="F1040" s="43" t="s">
        <v>222</v>
      </c>
    </row>
    <row r="1041" spans="5:6">
      <c r="E1041" s="43" t="s">
        <v>885</v>
      </c>
      <c r="F1041" s="43" t="s">
        <v>223</v>
      </c>
    </row>
    <row r="1042" spans="5:6">
      <c r="E1042" s="43" t="s">
        <v>885</v>
      </c>
      <c r="F1042" s="43" t="s">
        <v>187</v>
      </c>
    </row>
    <row r="1043" spans="5:6">
      <c r="E1043" s="43" t="s">
        <v>885</v>
      </c>
      <c r="F1043" s="43" t="s">
        <v>39</v>
      </c>
    </row>
    <row r="1044" spans="5:6">
      <c r="E1044" s="43" t="s">
        <v>885</v>
      </c>
      <c r="F1044" s="43" t="s">
        <v>188</v>
      </c>
    </row>
    <row r="1045" spans="5:6">
      <c r="E1045" s="43" t="s">
        <v>885</v>
      </c>
      <c r="F1045" s="43" t="s">
        <v>40</v>
      </c>
    </row>
    <row r="1046" spans="5:6">
      <c r="E1046" s="43" t="s">
        <v>885</v>
      </c>
      <c r="F1046" s="43" t="s">
        <v>189</v>
      </c>
    </row>
    <row r="1047" spans="5:6">
      <c r="E1047" s="43" t="s">
        <v>885</v>
      </c>
      <c r="F1047" s="43" t="s">
        <v>185</v>
      </c>
    </row>
    <row r="1048" spans="5:6">
      <c r="E1048" s="43" t="s">
        <v>885</v>
      </c>
      <c r="F1048" s="43" t="s">
        <v>34</v>
      </c>
    </row>
    <row r="1049" spans="5:6">
      <c r="E1049" s="43" t="s">
        <v>885</v>
      </c>
      <c r="F1049" s="43" t="s">
        <v>190</v>
      </c>
    </row>
    <row r="1050" spans="5:6">
      <c r="E1050" s="43" t="s">
        <v>885</v>
      </c>
      <c r="F1050" s="43" t="s">
        <v>36</v>
      </c>
    </row>
    <row r="1051" spans="5:6">
      <c r="E1051" s="43" t="s">
        <v>885</v>
      </c>
      <c r="F1051" s="43" t="s">
        <v>191</v>
      </c>
    </row>
    <row r="1052" spans="5:6">
      <c r="E1052" s="43" t="s">
        <v>885</v>
      </c>
      <c r="F1052" s="43" t="s">
        <v>35</v>
      </c>
    </row>
    <row r="1053" spans="5:6">
      <c r="E1053" s="43" t="s">
        <v>885</v>
      </c>
      <c r="F1053" s="43" t="s">
        <v>192</v>
      </c>
    </row>
    <row r="1054" spans="5:6">
      <c r="E1054" s="43" t="s">
        <v>885</v>
      </c>
      <c r="F1054" s="43" t="s">
        <v>601</v>
      </c>
    </row>
    <row r="1055" spans="5:6">
      <c r="E1055" s="43" t="s">
        <v>885</v>
      </c>
      <c r="F1055" s="43" t="s">
        <v>565</v>
      </c>
    </row>
    <row r="1056" spans="5:6">
      <c r="E1056" s="43" t="s">
        <v>885</v>
      </c>
      <c r="F1056" s="43" t="s">
        <v>566</v>
      </c>
    </row>
    <row r="1057" spans="5:6">
      <c r="E1057" s="43" t="s">
        <v>885</v>
      </c>
      <c r="F1057" s="43" t="s">
        <v>218</v>
      </c>
    </row>
    <row r="1058" spans="5:6">
      <c r="E1058" s="43" t="s">
        <v>885</v>
      </c>
      <c r="F1058" s="43" t="s">
        <v>177</v>
      </c>
    </row>
    <row r="1059" spans="5:6">
      <c r="E1059" s="43" t="s">
        <v>885</v>
      </c>
      <c r="F1059" s="43" t="s">
        <v>193</v>
      </c>
    </row>
    <row r="1060" spans="5:6">
      <c r="E1060" s="43" t="s">
        <v>885</v>
      </c>
      <c r="F1060" s="43" t="s">
        <v>179</v>
      </c>
    </row>
    <row r="1061" spans="5:6">
      <c r="E1061" s="43" t="s">
        <v>885</v>
      </c>
      <c r="F1061" s="43" t="s">
        <v>195</v>
      </c>
    </row>
    <row r="1062" spans="5:6">
      <c r="E1062" s="43" t="s">
        <v>885</v>
      </c>
      <c r="F1062" s="43" t="s">
        <v>178</v>
      </c>
    </row>
    <row r="1063" spans="5:6">
      <c r="E1063" s="43" t="s">
        <v>885</v>
      </c>
      <c r="F1063" s="43" t="s">
        <v>194</v>
      </c>
    </row>
    <row r="1064" spans="5:6">
      <c r="E1064" s="43" t="s">
        <v>885</v>
      </c>
      <c r="F1064" s="43" t="s">
        <v>845</v>
      </c>
    </row>
    <row r="1065" spans="5:6">
      <c r="E1065" s="43" t="s">
        <v>885</v>
      </c>
      <c r="F1065" s="43" t="s">
        <v>846</v>
      </c>
    </row>
    <row r="1066" spans="5:6">
      <c r="E1066" s="43" t="s">
        <v>885</v>
      </c>
      <c r="F1066" s="43" t="s">
        <v>847</v>
      </c>
    </row>
    <row r="1067" spans="5:6">
      <c r="E1067" s="43" t="s">
        <v>885</v>
      </c>
      <c r="F1067" s="43" t="s">
        <v>848</v>
      </c>
    </row>
    <row r="1068" spans="5:6">
      <c r="E1068" s="43" t="s">
        <v>885</v>
      </c>
      <c r="F1068" s="43" t="s">
        <v>849</v>
      </c>
    </row>
    <row r="1069" spans="5:6">
      <c r="E1069" s="43" t="s">
        <v>885</v>
      </c>
      <c r="F1069" s="43" t="s">
        <v>850</v>
      </c>
    </row>
    <row r="1070" spans="5:6">
      <c r="E1070" s="43" t="s">
        <v>885</v>
      </c>
      <c r="F1070" s="43" t="s">
        <v>851</v>
      </c>
    </row>
    <row r="1071" spans="5:6">
      <c r="E1071" s="43" t="s">
        <v>885</v>
      </c>
      <c r="F1071" s="43" t="s">
        <v>852</v>
      </c>
    </row>
    <row r="1072" spans="5:6">
      <c r="E1072" s="43" t="s">
        <v>885</v>
      </c>
      <c r="F1072" s="43" t="s">
        <v>853</v>
      </c>
    </row>
    <row r="1073" spans="5:6">
      <c r="E1073" s="43" t="s">
        <v>885</v>
      </c>
      <c r="F1073" s="43" t="s">
        <v>854</v>
      </c>
    </row>
    <row r="1074" spans="5:6">
      <c r="E1074" s="43" t="s">
        <v>885</v>
      </c>
      <c r="F1074" s="43" t="s">
        <v>855</v>
      </c>
    </row>
    <row r="1075" spans="5:6">
      <c r="E1075" s="43" t="s">
        <v>885</v>
      </c>
      <c r="F1075" s="43" t="s">
        <v>856</v>
      </c>
    </row>
    <row r="1076" spans="5:6">
      <c r="E1076" s="43" t="s">
        <v>886</v>
      </c>
      <c r="F1076" s="43" t="s">
        <v>857</v>
      </c>
    </row>
    <row r="1077" spans="5:6">
      <c r="E1077" s="43" t="s">
        <v>886</v>
      </c>
      <c r="F1077" s="43" t="s">
        <v>858</v>
      </c>
    </row>
    <row r="1078" spans="5:6">
      <c r="E1078" s="43" t="s">
        <v>886</v>
      </c>
      <c r="F1078" s="43" t="s">
        <v>859</v>
      </c>
    </row>
    <row r="1079" spans="5:6">
      <c r="E1079" s="43" t="s">
        <v>886</v>
      </c>
      <c r="F1079" s="43" t="s">
        <v>860</v>
      </c>
    </row>
    <row r="1080" spans="5:6">
      <c r="E1080" s="43" t="s">
        <v>886</v>
      </c>
      <c r="F1080" s="43" t="s">
        <v>861</v>
      </c>
    </row>
    <row r="1081" spans="5:6">
      <c r="E1081" s="43" t="s">
        <v>886</v>
      </c>
      <c r="F1081" s="43" t="s">
        <v>862</v>
      </c>
    </row>
    <row r="1082" spans="5:6">
      <c r="E1082" s="43" t="s">
        <v>886</v>
      </c>
      <c r="F1082" s="43" t="s">
        <v>863</v>
      </c>
    </row>
    <row r="1083" spans="5:6">
      <c r="E1083" s="43" t="s">
        <v>886</v>
      </c>
      <c r="F1083" s="43" t="s">
        <v>864</v>
      </c>
    </row>
    <row r="1084" spans="5:6">
      <c r="E1084" s="43" t="s">
        <v>886</v>
      </c>
      <c r="F1084" s="43" t="s">
        <v>865</v>
      </c>
    </row>
    <row r="1085" spans="5:6">
      <c r="E1085" s="43" t="s">
        <v>886</v>
      </c>
      <c r="F1085" s="43" t="s">
        <v>866</v>
      </c>
    </row>
    <row r="1086" spans="5:6">
      <c r="E1086" s="43" t="s">
        <v>886</v>
      </c>
      <c r="F1086" s="43" t="s">
        <v>867</v>
      </c>
    </row>
    <row r="1087" spans="5:6">
      <c r="E1087" s="43" t="s">
        <v>886</v>
      </c>
      <c r="F1087" s="43" t="s">
        <v>868</v>
      </c>
    </row>
    <row r="1088" spans="5:6">
      <c r="E1088" s="43" t="s">
        <v>887</v>
      </c>
      <c r="F1088" s="43" t="s">
        <v>31</v>
      </c>
    </row>
    <row r="1089" spans="5:6">
      <c r="E1089" s="43" t="s">
        <v>887</v>
      </c>
      <c r="F1089" s="43" t="s">
        <v>32</v>
      </c>
    </row>
    <row r="1090" spans="5:6">
      <c r="E1090" s="43" t="s">
        <v>887</v>
      </c>
      <c r="F1090" s="43" t="s">
        <v>15</v>
      </c>
    </row>
    <row r="1091" spans="5:6">
      <c r="E1091" s="43" t="s">
        <v>887</v>
      </c>
      <c r="F1091" s="43" t="s">
        <v>197</v>
      </c>
    </row>
    <row r="1092" spans="5:6">
      <c r="E1092" s="43" t="s">
        <v>887</v>
      </c>
      <c r="F1092" s="43" t="s">
        <v>16</v>
      </c>
    </row>
    <row r="1093" spans="5:6">
      <c r="E1093" s="43" t="s">
        <v>887</v>
      </c>
      <c r="F1093" s="43" t="s">
        <v>198</v>
      </c>
    </row>
    <row r="1094" spans="5:6">
      <c r="E1094" s="43" t="s">
        <v>887</v>
      </c>
      <c r="F1094" s="43" t="s">
        <v>17</v>
      </c>
    </row>
    <row r="1095" spans="5:6">
      <c r="E1095" s="43" t="s">
        <v>887</v>
      </c>
      <c r="F1095" s="43" t="s">
        <v>199</v>
      </c>
    </row>
    <row r="1096" spans="5:6">
      <c r="E1096" s="43" t="s">
        <v>887</v>
      </c>
      <c r="F1096" s="43" t="s">
        <v>18</v>
      </c>
    </row>
    <row r="1097" spans="5:6">
      <c r="E1097" s="43" t="s">
        <v>887</v>
      </c>
      <c r="F1097" s="43" t="s">
        <v>200</v>
      </c>
    </row>
    <row r="1098" spans="5:6">
      <c r="E1098" s="43" t="s">
        <v>887</v>
      </c>
      <c r="F1098" s="43" t="s">
        <v>19</v>
      </c>
    </row>
    <row r="1099" spans="5:6">
      <c r="E1099" s="43" t="s">
        <v>887</v>
      </c>
      <c r="F1099" s="43" t="s">
        <v>201</v>
      </c>
    </row>
    <row r="1100" spans="5:6">
      <c r="E1100" s="43" t="s">
        <v>888</v>
      </c>
      <c r="F1100" s="43" t="s">
        <v>869</v>
      </c>
    </row>
    <row r="1101" spans="5:6">
      <c r="E1101" s="43" t="s">
        <v>888</v>
      </c>
      <c r="F1101" s="43" t="s">
        <v>870</v>
      </c>
    </row>
    <row r="1102" spans="5:6">
      <c r="E1102" s="43" t="s">
        <v>888</v>
      </c>
      <c r="F1102" s="43" t="s">
        <v>871</v>
      </c>
    </row>
    <row r="1103" spans="5:6">
      <c r="E1103" s="43" t="s">
        <v>888</v>
      </c>
      <c r="F1103" s="43" t="s">
        <v>872</v>
      </c>
    </row>
    <row r="1104" spans="5:6">
      <c r="E1104" s="43" t="s">
        <v>888</v>
      </c>
      <c r="F1104" s="43" t="s">
        <v>873</v>
      </c>
    </row>
    <row r="1105" spans="5:6">
      <c r="E1105" s="43" t="s">
        <v>888</v>
      </c>
      <c r="F1105" s="43" t="s">
        <v>874</v>
      </c>
    </row>
    <row r="1106" spans="5:6">
      <c r="E1106" s="43" t="s">
        <v>888</v>
      </c>
      <c r="F1106" s="43" t="s">
        <v>180</v>
      </c>
    </row>
    <row r="1107" spans="5:6">
      <c r="E1107" s="43" t="s">
        <v>888</v>
      </c>
      <c r="F1107" s="43" t="s">
        <v>196</v>
      </c>
    </row>
  </sheetData>
  <sortState xmlns:xlrd2="http://schemas.microsoft.com/office/spreadsheetml/2017/richdata2" ref="AT2:AU37">
    <sortCondition ref="AT2:AT37"/>
  </sortState>
  <mergeCells count="2">
    <mergeCell ref="J1:M1"/>
    <mergeCell ref="AJ1:AN1"/>
  </mergeCells>
  <dataValidations disablePrompts="1" count="1">
    <dataValidation type="date" allowBlank="1" showInputMessage="1" showErrorMessage="1" errorTitle="fssfd" error="sfsdf" promptTitle="sdsdf" prompt="sdfsdf" sqref="J27:J46" xr:uid="{00000000-0002-0000-0600-000000000000}">
      <formula1>1</formula1>
      <formula2>43831</formula2>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AD4E749862A3498EDE91F81BD35E09" ma:contentTypeVersion="8" ma:contentTypeDescription="Create a new document." ma:contentTypeScope="" ma:versionID="3cbfb04ae066e7c40959daa6f6d70e3b">
  <xsd:schema xmlns:xsd="http://www.w3.org/2001/XMLSchema" xmlns:xs="http://www.w3.org/2001/XMLSchema" xmlns:p="http://schemas.microsoft.com/office/2006/metadata/properties" xmlns:ns3="902e76a6-7bcc-438f-9dae-f6921d83cf6a" targetNamespace="http://schemas.microsoft.com/office/2006/metadata/properties" ma:root="true" ma:fieldsID="a359d1ab780bb0894c94570a0adc8beb" ns3:_="">
    <xsd:import namespace="902e76a6-7bcc-438f-9dae-f6921d83cf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e76a6-7bcc-438f-9dae-f6921d83cf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304A43-8D35-4F53-84AD-E292FF9755F1}">
  <ds:schemaRefs>
    <ds:schemaRef ds:uri="http://schemas.microsoft.com/sharepoint/v3/contenttype/forms"/>
  </ds:schemaRefs>
</ds:datastoreItem>
</file>

<file path=customXml/itemProps2.xml><?xml version="1.0" encoding="utf-8"?>
<ds:datastoreItem xmlns:ds="http://schemas.openxmlformats.org/officeDocument/2006/customXml" ds:itemID="{CAF7E03D-1480-4AF7-8AA1-9AC629CA3700}">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902e76a6-7bcc-438f-9dae-f6921d83cf6a"/>
    <ds:schemaRef ds:uri="http://www.w3.org/XML/1998/namespace"/>
  </ds:schemaRefs>
</ds:datastoreItem>
</file>

<file path=customXml/itemProps3.xml><?xml version="1.0" encoding="utf-8"?>
<ds:datastoreItem xmlns:ds="http://schemas.openxmlformats.org/officeDocument/2006/customXml" ds:itemID="{934F1DBC-8E78-4048-8397-67C2F3A47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e76a6-7bcc-438f-9dae-f6921d83cf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3e41b38-373c-4b3a-9137-5c0b023d0bef}" enabled="1" method="Standard" siteId="{b213b057-1008-4204-8c53-8147bc602a2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3875</vt:i4>
      </vt:variant>
    </vt:vector>
  </HeadingPairs>
  <TitlesOfParts>
    <vt:vector size="3881" baseType="lpstr">
      <vt:lpstr>Převod účastnické smlouvy</vt:lpstr>
      <vt:lpstr>Pokyny k vyplňování Nových FS</vt:lpstr>
      <vt:lpstr>Nové Fakturační Skupiny</vt:lpstr>
      <vt:lpstr>Pokyny k vyplňování Přev.služeb</vt:lpstr>
      <vt:lpstr>Převáděné služby</vt:lpstr>
      <vt:lpstr>Tipy k použití formuláře</vt:lpstr>
      <vt:lpstr>ANO</vt:lpstr>
      <vt:lpstr>AnoNe</vt:lpstr>
      <vt:lpstr>autorizace</vt:lpstr>
      <vt:lpstr>BA_PVH_1</vt:lpstr>
      <vt:lpstr>BA_PVH_10</vt:lpstr>
      <vt:lpstr>BA_PVH_11</vt:lpstr>
      <vt:lpstr>BA_PVH_12</vt:lpstr>
      <vt:lpstr>BA_PVH_13</vt:lpstr>
      <vt:lpstr>BA_PVH_14</vt:lpstr>
      <vt:lpstr>BA_PVH_15</vt:lpstr>
      <vt:lpstr>BA_PVH_16</vt:lpstr>
      <vt:lpstr>BA_PVH_17</vt:lpstr>
      <vt:lpstr>BA_PVH_18</vt:lpstr>
      <vt:lpstr>BA_PVH_19</vt:lpstr>
      <vt:lpstr>BA_PVH_2</vt:lpstr>
      <vt:lpstr>BA_PVH_20</vt:lpstr>
      <vt:lpstr>BA_PVH_3</vt:lpstr>
      <vt:lpstr>BA_PVH_4</vt:lpstr>
      <vt:lpstr>BA_PVH_5</vt:lpstr>
      <vt:lpstr>BA_PVH_6</vt:lpstr>
      <vt:lpstr>BA_PVH_7</vt:lpstr>
      <vt:lpstr>BA_PVH_8</vt:lpstr>
      <vt:lpstr>BA_PVH_9</vt:lpstr>
      <vt:lpstr>bankcode</vt:lpstr>
      <vt:lpstr>BlokMezHovor</vt:lpstr>
      <vt:lpstr>BlokMezHovor_1</vt:lpstr>
      <vt:lpstr>BlokMezHovor_10</vt:lpstr>
      <vt:lpstr>BlokMezHovor_100</vt:lpstr>
      <vt:lpstr>BlokMezHovor_11</vt:lpstr>
      <vt:lpstr>BlokMezHovor_12</vt:lpstr>
      <vt:lpstr>BlokMezHovor_13</vt:lpstr>
      <vt:lpstr>BlokMezHovor_14</vt:lpstr>
      <vt:lpstr>BlokMezHovor_15</vt:lpstr>
      <vt:lpstr>BlokMezHovor_16</vt:lpstr>
      <vt:lpstr>BlokMezHovor_17</vt:lpstr>
      <vt:lpstr>BlokMezHovor_18</vt:lpstr>
      <vt:lpstr>BlokMezHovor_19</vt:lpstr>
      <vt:lpstr>BlokMezHovor_2</vt:lpstr>
      <vt:lpstr>BlokMezHovor_20</vt:lpstr>
      <vt:lpstr>BlokMezHovor_21</vt:lpstr>
      <vt:lpstr>BlokMezHovor_22</vt:lpstr>
      <vt:lpstr>BlokMezHovor_23</vt:lpstr>
      <vt:lpstr>BlokMezHovor_24</vt:lpstr>
      <vt:lpstr>BlokMezHovor_25</vt:lpstr>
      <vt:lpstr>BlokMezHovor_26</vt:lpstr>
      <vt:lpstr>BlokMezHovor_27</vt:lpstr>
      <vt:lpstr>BlokMezHovor_28</vt:lpstr>
      <vt:lpstr>BlokMezHovor_29</vt:lpstr>
      <vt:lpstr>BlokMezHovor_3</vt:lpstr>
      <vt:lpstr>BlokMezHovor_30</vt:lpstr>
      <vt:lpstr>BlokMezHovor_31</vt:lpstr>
      <vt:lpstr>BlokMezHovor_32</vt:lpstr>
      <vt:lpstr>BlokMezHovor_33</vt:lpstr>
      <vt:lpstr>BlokMezHovor_34</vt:lpstr>
      <vt:lpstr>BlokMezHovor_35</vt:lpstr>
      <vt:lpstr>BlokMezHovor_36</vt:lpstr>
      <vt:lpstr>BlokMezHovor_37</vt:lpstr>
      <vt:lpstr>BlokMezHovor_38</vt:lpstr>
      <vt:lpstr>BlokMezHovor_39</vt:lpstr>
      <vt:lpstr>BlokMezHovor_4</vt:lpstr>
      <vt:lpstr>BlokMezHovor_40</vt:lpstr>
      <vt:lpstr>BlokMezHovor_41</vt:lpstr>
      <vt:lpstr>BlokMezHovor_42</vt:lpstr>
      <vt:lpstr>BlokMezHovor_43</vt:lpstr>
      <vt:lpstr>BlokMezHovor_44</vt:lpstr>
      <vt:lpstr>BlokMezHovor_45</vt:lpstr>
      <vt:lpstr>BlokMezHovor_46</vt:lpstr>
      <vt:lpstr>BlokMezHovor_47</vt:lpstr>
      <vt:lpstr>BlokMezHovor_48</vt:lpstr>
      <vt:lpstr>BlokMezHovor_49</vt:lpstr>
      <vt:lpstr>BlokMezHovor_5</vt:lpstr>
      <vt:lpstr>BlokMezHovor_50</vt:lpstr>
      <vt:lpstr>BlokMezHovor_51</vt:lpstr>
      <vt:lpstr>BlokMezHovor_52</vt:lpstr>
      <vt:lpstr>BlokMezHovor_53</vt:lpstr>
      <vt:lpstr>BlokMezHovor_54</vt:lpstr>
      <vt:lpstr>BlokMezHovor_55</vt:lpstr>
      <vt:lpstr>BlokMezHovor_56</vt:lpstr>
      <vt:lpstr>BlokMezHovor_57</vt:lpstr>
      <vt:lpstr>BlokMezHovor_58</vt:lpstr>
      <vt:lpstr>BlokMezHovor_59</vt:lpstr>
      <vt:lpstr>BlokMezHovor_6</vt:lpstr>
      <vt:lpstr>BlokMezHovor_60</vt:lpstr>
      <vt:lpstr>BlokMezHovor_61</vt:lpstr>
      <vt:lpstr>BlokMezHovor_62</vt:lpstr>
      <vt:lpstr>BlokMezHovor_63</vt:lpstr>
      <vt:lpstr>BlokMezHovor_64</vt:lpstr>
      <vt:lpstr>BlokMezHovor_65</vt:lpstr>
      <vt:lpstr>BlokMezHovor_66</vt:lpstr>
      <vt:lpstr>BlokMezHovor_67</vt:lpstr>
      <vt:lpstr>BlokMezHovor_68</vt:lpstr>
      <vt:lpstr>BlokMezHovor_69</vt:lpstr>
      <vt:lpstr>BlokMezHovor_7</vt:lpstr>
      <vt:lpstr>BlokMezHovor_70</vt:lpstr>
      <vt:lpstr>BlokMezHovor_71</vt:lpstr>
      <vt:lpstr>BlokMezHovor_72</vt:lpstr>
      <vt:lpstr>BlokMezHovor_73</vt:lpstr>
      <vt:lpstr>BlokMezHovor_74</vt:lpstr>
      <vt:lpstr>BlokMezHovor_75</vt:lpstr>
      <vt:lpstr>BlokMezHovor_76</vt:lpstr>
      <vt:lpstr>BlokMezHovor_77</vt:lpstr>
      <vt:lpstr>BlokMezHovor_78</vt:lpstr>
      <vt:lpstr>BlokMezHovor_79</vt:lpstr>
      <vt:lpstr>BlokMezHovor_8</vt:lpstr>
      <vt:lpstr>BlokMezHovor_80</vt:lpstr>
      <vt:lpstr>BlokMezHovor_81</vt:lpstr>
      <vt:lpstr>BlokMezHovor_82</vt:lpstr>
      <vt:lpstr>BlokMezHovor_83</vt:lpstr>
      <vt:lpstr>BlokMezHovor_84</vt:lpstr>
      <vt:lpstr>BlokMezHovor_85</vt:lpstr>
      <vt:lpstr>BlokMezHovor_86</vt:lpstr>
      <vt:lpstr>BlokMezHovor_87</vt:lpstr>
      <vt:lpstr>BlokMezHovor_88</vt:lpstr>
      <vt:lpstr>BlokMezHovor_89</vt:lpstr>
      <vt:lpstr>BlokMezHovor_9</vt:lpstr>
      <vt:lpstr>BlokMezHovor_90</vt:lpstr>
      <vt:lpstr>BlokMezHovor_91</vt:lpstr>
      <vt:lpstr>BlokMezHovor_92</vt:lpstr>
      <vt:lpstr>BlokMezHovor_93</vt:lpstr>
      <vt:lpstr>BlokMezHovor_94</vt:lpstr>
      <vt:lpstr>BlokMezHovor_95</vt:lpstr>
      <vt:lpstr>BlokMezHovor_96</vt:lpstr>
      <vt:lpstr>BlokMezHovor_97</vt:lpstr>
      <vt:lpstr>BlokMezHovor_98</vt:lpstr>
      <vt:lpstr>BlokMezHovor_99</vt:lpstr>
      <vt:lpstr>CA_ucastnik</vt:lpstr>
      <vt:lpstr>CA_zajemce</vt:lpstr>
      <vt:lpstr>CisloOrientacni</vt:lpstr>
      <vt:lpstr>CisloOrientacni_1</vt:lpstr>
      <vt:lpstr>CisloOrientacni_10</vt:lpstr>
      <vt:lpstr>CisloOrientacni_11</vt:lpstr>
      <vt:lpstr>CisloOrientacni_12</vt:lpstr>
      <vt:lpstr>CisloOrientacni_13</vt:lpstr>
      <vt:lpstr>CisloOrientacni_14</vt:lpstr>
      <vt:lpstr>CisloOrientacni_15</vt:lpstr>
      <vt:lpstr>CisloOrientacni_16</vt:lpstr>
      <vt:lpstr>CisloOrientacni_17</vt:lpstr>
      <vt:lpstr>CisloOrientacni_18</vt:lpstr>
      <vt:lpstr>CisloOrientacni_19</vt:lpstr>
      <vt:lpstr>CisloOrientacni_2</vt:lpstr>
      <vt:lpstr>CisloOrientacni_20</vt:lpstr>
      <vt:lpstr>CisloOrientacni_3</vt:lpstr>
      <vt:lpstr>CisloOrientacni_4</vt:lpstr>
      <vt:lpstr>CisloOrientacni_5</vt:lpstr>
      <vt:lpstr>CisloOrientacni_6</vt:lpstr>
      <vt:lpstr>CisloOrientacni_7</vt:lpstr>
      <vt:lpstr>CisloOrientacni_8</vt:lpstr>
      <vt:lpstr>CisloOrientacni_9</vt:lpstr>
      <vt:lpstr>CisloPopisne</vt:lpstr>
      <vt:lpstr>CisloPopisne_1</vt:lpstr>
      <vt:lpstr>CisloPopisne_10</vt:lpstr>
      <vt:lpstr>CisloPopisne_11</vt:lpstr>
      <vt:lpstr>CisloPopisne_12</vt:lpstr>
      <vt:lpstr>CisloPopisne_13</vt:lpstr>
      <vt:lpstr>CisloPopisne_14</vt:lpstr>
      <vt:lpstr>CisloPopisne_15</vt:lpstr>
      <vt:lpstr>CisloPopisne_16</vt:lpstr>
      <vt:lpstr>CisloPopisne_17</vt:lpstr>
      <vt:lpstr>CisloPopisne_18</vt:lpstr>
      <vt:lpstr>CisloPopisne_19</vt:lpstr>
      <vt:lpstr>CisloPopisne_2</vt:lpstr>
      <vt:lpstr>CisloPopisne_20</vt:lpstr>
      <vt:lpstr>CisloPopisne_3</vt:lpstr>
      <vt:lpstr>CisloPopisne_4</vt:lpstr>
      <vt:lpstr>CisloPopisne_5</vt:lpstr>
      <vt:lpstr>CisloPopisne_6</vt:lpstr>
      <vt:lpstr>CisloPopisne_7</vt:lpstr>
      <vt:lpstr>CisloPopisne_8</vt:lpstr>
      <vt:lpstr>CisloPopisne_9</vt:lpstr>
      <vt:lpstr>CisloUctu</vt:lpstr>
      <vt:lpstr>CisloUctu_1</vt:lpstr>
      <vt:lpstr>CisloUctu_10</vt:lpstr>
      <vt:lpstr>CisloUctu_11</vt:lpstr>
      <vt:lpstr>CisloUctu_12</vt:lpstr>
      <vt:lpstr>CisloUctu_13</vt:lpstr>
      <vt:lpstr>CisloUctu_14</vt:lpstr>
      <vt:lpstr>CisloUctu_15</vt:lpstr>
      <vt:lpstr>CisloUctu_16</vt:lpstr>
      <vt:lpstr>CisloUctu_17</vt:lpstr>
      <vt:lpstr>CisloUctu_18</vt:lpstr>
      <vt:lpstr>CisloUctu_19</vt:lpstr>
      <vt:lpstr>CisloUctu_2</vt:lpstr>
      <vt:lpstr>CisloUctu_20</vt:lpstr>
      <vt:lpstr>CisloUctu_3</vt:lpstr>
      <vt:lpstr>CisloUctu_4</vt:lpstr>
      <vt:lpstr>CisloUctu_5</vt:lpstr>
      <vt:lpstr>CisloUctu_6</vt:lpstr>
      <vt:lpstr>CisloUctu_7</vt:lpstr>
      <vt:lpstr>CisloUctu_8</vt:lpstr>
      <vt:lpstr>CisloUctu_9</vt:lpstr>
      <vt:lpstr>data_lst</vt:lpstr>
      <vt:lpstr>DATA_Services</vt:lpstr>
      <vt:lpstr>data_tarif_lst</vt:lpstr>
      <vt:lpstr>DataRoamLimit</vt:lpstr>
      <vt:lpstr>DATrl</vt:lpstr>
      <vt:lpstr>DatRoamLimit_1</vt:lpstr>
      <vt:lpstr>DatRoamLimit_10</vt:lpstr>
      <vt:lpstr>DatRoamLimit_100</vt:lpstr>
      <vt:lpstr>DatRoamLimit_11</vt:lpstr>
      <vt:lpstr>DatRoamLimit_12</vt:lpstr>
      <vt:lpstr>DatRoamLimit_13</vt:lpstr>
      <vt:lpstr>DatRoamLimit_14</vt:lpstr>
      <vt:lpstr>DatRoamLimit_15</vt:lpstr>
      <vt:lpstr>DatRoamLimit_16</vt:lpstr>
      <vt:lpstr>DatRoamLimit_17</vt:lpstr>
      <vt:lpstr>DatRoamLimit_18</vt:lpstr>
      <vt:lpstr>DatRoamLimit_19</vt:lpstr>
      <vt:lpstr>DatRoamLimit_2</vt:lpstr>
      <vt:lpstr>DatRoamLimit_20</vt:lpstr>
      <vt:lpstr>DatRoamLimit_21</vt:lpstr>
      <vt:lpstr>DatRoamLimit_22</vt:lpstr>
      <vt:lpstr>DatRoamLimit_23</vt:lpstr>
      <vt:lpstr>DatRoamLimit_24</vt:lpstr>
      <vt:lpstr>DatRoamLimit_25</vt:lpstr>
      <vt:lpstr>DatRoamLimit_26</vt:lpstr>
      <vt:lpstr>DatRoamLimit_27</vt:lpstr>
      <vt:lpstr>DatRoamLimit_28</vt:lpstr>
      <vt:lpstr>DatRoamLimit_29</vt:lpstr>
      <vt:lpstr>DatRoamLimit_3</vt:lpstr>
      <vt:lpstr>DatRoamLimit_30</vt:lpstr>
      <vt:lpstr>DatRoamLimit_31</vt:lpstr>
      <vt:lpstr>DatRoamLimit_32</vt:lpstr>
      <vt:lpstr>DatRoamLimit_33</vt:lpstr>
      <vt:lpstr>DatRoamLimit_34</vt:lpstr>
      <vt:lpstr>DatRoamLimit_35</vt:lpstr>
      <vt:lpstr>DatRoamLimit_36</vt:lpstr>
      <vt:lpstr>DatRoamLimit_37</vt:lpstr>
      <vt:lpstr>DatRoamLimit_38</vt:lpstr>
      <vt:lpstr>DatRoamLimit_39</vt:lpstr>
      <vt:lpstr>DatRoamLimit_4</vt:lpstr>
      <vt:lpstr>DatRoamLimit_40</vt:lpstr>
      <vt:lpstr>DatRoamLimit_41</vt:lpstr>
      <vt:lpstr>DatRoamLimit_42</vt:lpstr>
      <vt:lpstr>DatRoamLimit_43</vt:lpstr>
      <vt:lpstr>DatRoamLimit_44</vt:lpstr>
      <vt:lpstr>DatRoamLimit_45</vt:lpstr>
      <vt:lpstr>DatRoamLimit_46</vt:lpstr>
      <vt:lpstr>DatRoamLimit_47</vt:lpstr>
      <vt:lpstr>DatRoamLimit_48</vt:lpstr>
      <vt:lpstr>DatRoamLimit_49</vt:lpstr>
      <vt:lpstr>DatRoamLimit_5</vt:lpstr>
      <vt:lpstr>DatRoamLimit_50</vt:lpstr>
      <vt:lpstr>DatRoamLimit_51</vt:lpstr>
      <vt:lpstr>DatRoamLimit_52</vt:lpstr>
      <vt:lpstr>DatRoamLimit_53</vt:lpstr>
      <vt:lpstr>DatRoamLimit_54</vt:lpstr>
      <vt:lpstr>DatRoamLimit_55</vt:lpstr>
      <vt:lpstr>DatRoamLimit_56</vt:lpstr>
      <vt:lpstr>DatRoamLimit_57</vt:lpstr>
      <vt:lpstr>DatRoamLimit_58</vt:lpstr>
      <vt:lpstr>DatRoamLimit_59</vt:lpstr>
      <vt:lpstr>DatRoamLimit_6</vt:lpstr>
      <vt:lpstr>DatRoamLimit_60</vt:lpstr>
      <vt:lpstr>DatRoamLimit_61</vt:lpstr>
      <vt:lpstr>DatRoamLimit_62</vt:lpstr>
      <vt:lpstr>DatRoamLimit_63</vt:lpstr>
      <vt:lpstr>DatRoamLimit_64</vt:lpstr>
      <vt:lpstr>DatRoamLimit_65</vt:lpstr>
      <vt:lpstr>DatRoamLimit_66</vt:lpstr>
      <vt:lpstr>DatRoamLimit_67</vt:lpstr>
      <vt:lpstr>DatRoamLimit_68</vt:lpstr>
      <vt:lpstr>DatRoamLimit_69</vt:lpstr>
      <vt:lpstr>DatRoamLimit_7</vt:lpstr>
      <vt:lpstr>DatRoamLimit_70</vt:lpstr>
      <vt:lpstr>DatRoamLimit_71</vt:lpstr>
      <vt:lpstr>DatRoamLimit_72</vt:lpstr>
      <vt:lpstr>DatRoamLimit_73</vt:lpstr>
      <vt:lpstr>DatRoamLimit_74</vt:lpstr>
      <vt:lpstr>DatRoamLimit_75</vt:lpstr>
      <vt:lpstr>DatRoamLimit_76</vt:lpstr>
      <vt:lpstr>DatRoamLimit_77</vt:lpstr>
      <vt:lpstr>DatRoamLimit_78</vt:lpstr>
      <vt:lpstr>DatRoamLimit_79</vt:lpstr>
      <vt:lpstr>DatRoamLimit_8</vt:lpstr>
      <vt:lpstr>DatRoamLimit_80</vt:lpstr>
      <vt:lpstr>DatRoamLimit_81</vt:lpstr>
      <vt:lpstr>DatRoamLimit_82</vt:lpstr>
      <vt:lpstr>DatRoamLimit_83</vt:lpstr>
      <vt:lpstr>DatRoamLimit_84</vt:lpstr>
      <vt:lpstr>DatRoamLimit_85</vt:lpstr>
      <vt:lpstr>DatRoamLimit_86</vt:lpstr>
      <vt:lpstr>DatRoamLimit_87</vt:lpstr>
      <vt:lpstr>DatRoamLimit_88</vt:lpstr>
      <vt:lpstr>DatRoamLimit_89</vt:lpstr>
      <vt:lpstr>DatRoamLimit_9</vt:lpstr>
      <vt:lpstr>DatRoamLimit_90</vt:lpstr>
      <vt:lpstr>DatRoamLimit_91</vt:lpstr>
      <vt:lpstr>DatRoamLimit_92</vt:lpstr>
      <vt:lpstr>DatRoamLimit_93</vt:lpstr>
      <vt:lpstr>DatRoamLimit_94</vt:lpstr>
      <vt:lpstr>DatRoamLimit_95</vt:lpstr>
      <vt:lpstr>DatRoamLimit_96</vt:lpstr>
      <vt:lpstr>DatRoamLimit_97</vt:lpstr>
      <vt:lpstr>DatRoamLimit_98</vt:lpstr>
      <vt:lpstr>DatRoamLimit_99</vt:lpstr>
      <vt:lpstr>DatRoamZvyhod</vt:lpstr>
      <vt:lpstr>DatRoamZvyhod1_1</vt:lpstr>
      <vt:lpstr>DatRoamZvyhod1_10</vt:lpstr>
      <vt:lpstr>DatRoamZvyhod1_100</vt:lpstr>
      <vt:lpstr>DatRoamZvyhod1_11</vt:lpstr>
      <vt:lpstr>DatRoamZvyhod1_12</vt:lpstr>
      <vt:lpstr>DatRoamZvyhod1_13</vt:lpstr>
      <vt:lpstr>DatRoamZvyhod1_14</vt:lpstr>
      <vt:lpstr>DatRoamZvyhod1_15</vt:lpstr>
      <vt:lpstr>DatRoamZvyhod1_16</vt:lpstr>
      <vt:lpstr>DatRoamZvyhod1_17</vt:lpstr>
      <vt:lpstr>DatRoamZvyhod1_18</vt:lpstr>
      <vt:lpstr>DatRoamZvyhod1_19</vt:lpstr>
      <vt:lpstr>DatRoamZvyhod1_2</vt:lpstr>
      <vt:lpstr>DatRoamZvyhod1_20</vt:lpstr>
      <vt:lpstr>DatRoamZvyhod1_21</vt:lpstr>
      <vt:lpstr>DatRoamZvyhod1_22</vt:lpstr>
      <vt:lpstr>DatRoamZvyhod1_23</vt:lpstr>
      <vt:lpstr>DatRoamZvyhod1_24</vt:lpstr>
      <vt:lpstr>DatRoamZvyhod1_25</vt:lpstr>
      <vt:lpstr>DatRoamZvyhod1_26</vt:lpstr>
      <vt:lpstr>DatRoamZvyhod1_27</vt:lpstr>
      <vt:lpstr>DatRoamZvyhod1_28</vt:lpstr>
      <vt:lpstr>DatRoamZvyhod1_29</vt:lpstr>
      <vt:lpstr>DatRoamZvyhod1_3</vt:lpstr>
      <vt:lpstr>DatRoamZvyhod1_30</vt:lpstr>
      <vt:lpstr>DatRoamZvyhod1_31</vt:lpstr>
      <vt:lpstr>DatRoamZvyhod1_32</vt:lpstr>
      <vt:lpstr>DatRoamZvyhod1_33</vt:lpstr>
      <vt:lpstr>DatRoamZvyhod1_34</vt:lpstr>
      <vt:lpstr>DatRoamZvyhod1_35</vt:lpstr>
      <vt:lpstr>DatRoamZvyhod1_36</vt:lpstr>
      <vt:lpstr>DatRoamZvyhod1_37</vt:lpstr>
      <vt:lpstr>DatRoamZvyhod1_38</vt:lpstr>
      <vt:lpstr>DatRoamZvyhod1_39</vt:lpstr>
      <vt:lpstr>DatRoamZvyhod1_4</vt:lpstr>
      <vt:lpstr>DatRoamZvyhod1_40</vt:lpstr>
      <vt:lpstr>DatRoamZvyhod1_41</vt:lpstr>
      <vt:lpstr>DatRoamZvyhod1_42</vt:lpstr>
      <vt:lpstr>DatRoamZvyhod1_43</vt:lpstr>
      <vt:lpstr>DatRoamZvyhod1_44</vt:lpstr>
      <vt:lpstr>DatRoamZvyhod1_45</vt:lpstr>
      <vt:lpstr>DatRoamZvyhod1_46</vt:lpstr>
      <vt:lpstr>DatRoamZvyhod1_47</vt:lpstr>
      <vt:lpstr>DatRoamZvyhod1_48</vt:lpstr>
      <vt:lpstr>DatRoamZvyhod1_49</vt:lpstr>
      <vt:lpstr>DatRoamZvyhod1_5</vt:lpstr>
      <vt:lpstr>DatRoamZvyhod1_50</vt:lpstr>
      <vt:lpstr>DatRoamZvyhod1_51</vt:lpstr>
      <vt:lpstr>DatRoamZvyhod1_52</vt:lpstr>
      <vt:lpstr>DatRoamZvyhod1_53</vt:lpstr>
      <vt:lpstr>DatRoamZvyhod1_54</vt:lpstr>
      <vt:lpstr>DatRoamZvyhod1_55</vt:lpstr>
      <vt:lpstr>DatRoamZvyhod1_56</vt:lpstr>
      <vt:lpstr>DatRoamZvyhod1_57</vt:lpstr>
      <vt:lpstr>DatRoamZvyhod1_58</vt:lpstr>
      <vt:lpstr>DatRoamZvyhod1_59</vt:lpstr>
      <vt:lpstr>DatRoamZvyhod1_6</vt:lpstr>
      <vt:lpstr>DatRoamZvyhod1_60</vt:lpstr>
      <vt:lpstr>DatRoamZvyhod1_61</vt:lpstr>
      <vt:lpstr>DatRoamZvyhod1_62</vt:lpstr>
      <vt:lpstr>DatRoamZvyhod1_63</vt:lpstr>
      <vt:lpstr>DatRoamZvyhod1_64</vt:lpstr>
      <vt:lpstr>DatRoamZvyhod1_65</vt:lpstr>
      <vt:lpstr>DatRoamZvyhod1_66</vt:lpstr>
      <vt:lpstr>DatRoamZvyhod1_67</vt:lpstr>
      <vt:lpstr>DatRoamZvyhod1_68</vt:lpstr>
      <vt:lpstr>DatRoamZvyhod1_69</vt:lpstr>
      <vt:lpstr>DatRoamZvyhod1_7</vt:lpstr>
      <vt:lpstr>DatRoamZvyhod1_70</vt:lpstr>
      <vt:lpstr>DatRoamZvyhod1_71</vt:lpstr>
      <vt:lpstr>DatRoamZvyhod1_72</vt:lpstr>
      <vt:lpstr>DatRoamZvyhod1_73</vt:lpstr>
      <vt:lpstr>DatRoamZvyhod1_74</vt:lpstr>
      <vt:lpstr>DatRoamZvyhod1_75</vt:lpstr>
      <vt:lpstr>DatRoamZvyhod1_76</vt:lpstr>
      <vt:lpstr>DatRoamZvyhod1_77</vt:lpstr>
      <vt:lpstr>DatRoamZvyhod1_78</vt:lpstr>
      <vt:lpstr>DatRoamZvyhod1_79</vt:lpstr>
      <vt:lpstr>DatRoamZvyhod1_8</vt:lpstr>
      <vt:lpstr>DatRoamZvyhod1_80</vt:lpstr>
      <vt:lpstr>DatRoamZvyhod1_81</vt:lpstr>
      <vt:lpstr>DatRoamZvyhod1_82</vt:lpstr>
      <vt:lpstr>DatRoamZvyhod1_83</vt:lpstr>
      <vt:lpstr>DatRoamZvyhod1_84</vt:lpstr>
      <vt:lpstr>DatRoamZvyhod1_85</vt:lpstr>
      <vt:lpstr>DatRoamZvyhod1_86</vt:lpstr>
      <vt:lpstr>DatRoamZvyhod1_87</vt:lpstr>
      <vt:lpstr>DatRoamZvyhod1_88</vt:lpstr>
      <vt:lpstr>DatRoamZvyhod1_89</vt:lpstr>
      <vt:lpstr>DatRoamZvyhod1_9</vt:lpstr>
      <vt:lpstr>DatRoamZvyhod1_90</vt:lpstr>
      <vt:lpstr>DatRoamZvyhod1_91</vt:lpstr>
      <vt:lpstr>DatRoamZvyhod1_92</vt:lpstr>
      <vt:lpstr>DatRoamZvyhod1_93</vt:lpstr>
      <vt:lpstr>DatRoamZvyhod1_94</vt:lpstr>
      <vt:lpstr>DatRoamZvyhod1_95</vt:lpstr>
      <vt:lpstr>DatRoamZvyhod1_96</vt:lpstr>
      <vt:lpstr>DatRoamZvyhod1_97</vt:lpstr>
      <vt:lpstr>DatRoamZvyhod1_98</vt:lpstr>
      <vt:lpstr>DatRoamZvyhod1_99</vt:lpstr>
      <vt:lpstr>DatRoamZvyhod2_1</vt:lpstr>
      <vt:lpstr>DatRoamZvyhod2_10</vt:lpstr>
      <vt:lpstr>DatRoamZvyhod2_100</vt:lpstr>
      <vt:lpstr>DatRoamZvyhod2_11</vt:lpstr>
      <vt:lpstr>DatRoamZvyhod2_12</vt:lpstr>
      <vt:lpstr>DatRoamZvyhod2_13</vt:lpstr>
      <vt:lpstr>DatRoamZvyhod2_14</vt:lpstr>
      <vt:lpstr>DatRoamZvyhod2_15</vt:lpstr>
      <vt:lpstr>DatRoamZvyhod2_16</vt:lpstr>
      <vt:lpstr>DatRoamZvyhod2_17</vt:lpstr>
      <vt:lpstr>DatRoamZvyhod2_18</vt:lpstr>
      <vt:lpstr>DatRoamZvyhod2_19</vt:lpstr>
      <vt:lpstr>DatRoamZvyhod2_2</vt:lpstr>
      <vt:lpstr>DatRoamZvyhod2_20</vt:lpstr>
      <vt:lpstr>DatRoamZvyhod2_21</vt:lpstr>
      <vt:lpstr>DatRoamZvyhod2_22</vt:lpstr>
      <vt:lpstr>DatRoamZvyhod2_23</vt:lpstr>
      <vt:lpstr>DatRoamZvyhod2_24</vt:lpstr>
      <vt:lpstr>DatRoamZvyhod2_25</vt:lpstr>
      <vt:lpstr>DatRoamZvyhod2_26</vt:lpstr>
      <vt:lpstr>DatRoamZvyhod2_27</vt:lpstr>
      <vt:lpstr>DatRoamZvyhod2_28</vt:lpstr>
      <vt:lpstr>DatRoamZvyhod2_29</vt:lpstr>
      <vt:lpstr>DatRoamZvyhod2_3</vt:lpstr>
      <vt:lpstr>DatRoamZvyhod2_30</vt:lpstr>
      <vt:lpstr>DatRoamZvyhod2_31</vt:lpstr>
      <vt:lpstr>DatRoamZvyhod2_32</vt:lpstr>
      <vt:lpstr>DatRoamZvyhod2_33</vt:lpstr>
      <vt:lpstr>DatRoamZvyhod2_34</vt:lpstr>
      <vt:lpstr>DatRoamZvyhod2_35</vt:lpstr>
      <vt:lpstr>DatRoamZvyhod2_36</vt:lpstr>
      <vt:lpstr>DatRoamZvyhod2_37</vt:lpstr>
      <vt:lpstr>DatRoamZvyhod2_38</vt:lpstr>
      <vt:lpstr>DatRoamZvyhod2_39</vt:lpstr>
      <vt:lpstr>DatRoamZvyhod2_4</vt:lpstr>
      <vt:lpstr>DatRoamZvyhod2_40</vt:lpstr>
      <vt:lpstr>DatRoamZvyhod2_41</vt:lpstr>
      <vt:lpstr>DatRoamZvyhod2_42</vt:lpstr>
      <vt:lpstr>DatRoamZvyhod2_43</vt:lpstr>
      <vt:lpstr>DatRoamZvyhod2_44</vt:lpstr>
      <vt:lpstr>DatRoamZvyhod2_45</vt:lpstr>
      <vt:lpstr>DatRoamZvyhod2_46</vt:lpstr>
      <vt:lpstr>DatRoamZvyhod2_47</vt:lpstr>
      <vt:lpstr>DatRoamZvyhod2_48</vt:lpstr>
      <vt:lpstr>DatRoamZvyhod2_49</vt:lpstr>
      <vt:lpstr>DatRoamZvyhod2_5</vt:lpstr>
      <vt:lpstr>DatRoamZvyhod2_50</vt:lpstr>
      <vt:lpstr>DatRoamZvyhod2_51</vt:lpstr>
      <vt:lpstr>DatRoamZvyhod2_52</vt:lpstr>
      <vt:lpstr>DatRoamZvyhod2_53</vt:lpstr>
      <vt:lpstr>DatRoamZvyhod2_54</vt:lpstr>
      <vt:lpstr>DatRoamZvyhod2_55</vt:lpstr>
      <vt:lpstr>DatRoamZvyhod2_56</vt:lpstr>
      <vt:lpstr>DatRoamZvyhod2_57</vt:lpstr>
      <vt:lpstr>DatRoamZvyhod2_58</vt:lpstr>
      <vt:lpstr>DatRoamZvyhod2_59</vt:lpstr>
      <vt:lpstr>DatRoamZvyhod2_6</vt:lpstr>
      <vt:lpstr>DatRoamZvyhod2_60</vt:lpstr>
      <vt:lpstr>DatRoamZvyhod2_61</vt:lpstr>
      <vt:lpstr>DatRoamZvyhod2_62</vt:lpstr>
      <vt:lpstr>DatRoamZvyhod2_63</vt:lpstr>
      <vt:lpstr>DatRoamZvyhod2_64</vt:lpstr>
      <vt:lpstr>DatRoamZvyhod2_65</vt:lpstr>
      <vt:lpstr>DatRoamZvyhod2_66</vt:lpstr>
      <vt:lpstr>DatRoamZvyhod2_67</vt:lpstr>
      <vt:lpstr>DatRoamZvyhod2_68</vt:lpstr>
      <vt:lpstr>DatRoamZvyhod2_69</vt:lpstr>
      <vt:lpstr>DatRoamZvyhod2_7</vt:lpstr>
      <vt:lpstr>DatRoamZvyhod2_70</vt:lpstr>
      <vt:lpstr>DatRoamZvyhod2_71</vt:lpstr>
      <vt:lpstr>DatRoamZvyhod2_72</vt:lpstr>
      <vt:lpstr>DatRoamZvyhod2_73</vt:lpstr>
      <vt:lpstr>DatRoamZvyhod2_74</vt:lpstr>
      <vt:lpstr>DatRoamZvyhod2_75</vt:lpstr>
      <vt:lpstr>DatRoamZvyhod2_76</vt:lpstr>
      <vt:lpstr>DatRoamZvyhod2_77</vt:lpstr>
      <vt:lpstr>DatRoamZvyhod2_78</vt:lpstr>
      <vt:lpstr>DatRoamZvyhod2_79</vt:lpstr>
      <vt:lpstr>DatRoamZvyhod2_8</vt:lpstr>
      <vt:lpstr>DatRoamZvyhod2_80</vt:lpstr>
      <vt:lpstr>DatRoamZvyhod2_81</vt:lpstr>
      <vt:lpstr>DatRoamZvyhod2_82</vt:lpstr>
      <vt:lpstr>DatRoamZvyhod2_83</vt:lpstr>
      <vt:lpstr>DatRoamZvyhod2_84</vt:lpstr>
      <vt:lpstr>DatRoamZvyhod2_85</vt:lpstr>
      <vt:lpstr>DatRoamZvyhod2_86</vt:lpstr>
      <vt:lpstr>DatRoamZvyhod2_87</vt:lpstr>
      <vt:lpstr>DatRoamZvyhod2_88</vt:lpstr>
      <vt:lpstr>DatRoamZvyhod2_89</vt:lpstr>
      <vt:lpstr>DatRoamZvyhod2_9</vt:lpstr>
      <vt:lpstr>DatRoamZvyhod2_90</vt:lpstr>
      <vt:lpstr>DatRoamZvyhod2_91</vt:lpstr>
      <vt:lpstr>DatRoamZvyhod2_92</vt:lpstr>
      <vt:lpstr>DatRoamZvyhod2_93</vt:lpstr>
      <vt:lpstr>DatRoamZvyhod2_94</vt:lpstr>
      <vt:lpstr>DatRoamZvyhod2_95</vt:lpstr>
      <vt:lpstr>DatRoamZvyhod2_96</vt:lpstr>
      <vt:lpstr>DatRoamZvyhod2_97</vt:lpstr>
      <vt:lpstr>DatRoamZvyhod2_98</vt:lpstr>
      <vt:lpstr>DatRoamZvyhod2_99</vt:lpstr>
      <vt:lpstr>DatRoamZvyhod3_1</vt:lpstr>
      <vt:lpstr>DatRoamZvyhod3_10</vt:lpstr>
      <vt:lpstr>DatRoamZvyhod3_100</vt:lpstr>
      <vt:lpstr>DatRoamZvyhod3_11</vt:lpstr>
      <vt:lpstr>DatRoamZvyhod3_12</vt:lpstr>
      <vt:lpstr>DatRoamZvyhod3_13</vt:lpstr>
      <vt:lpstr>DatRoamZvyhod3_14</vt:lpstr>
      <vt:lpstr>DatRoamZvyhod3_15</vt:lpstr>
      <vt:lpstr>DatRoamZvyhod3_16</vt:lpstr>
      <vt:lpstr>DatRoamZvyhod3_17</vt:lpstr>
      <vt:lpstr>DatRoamZvyhod3_18</vt:lpstr>
      <vt:lpstr>DatRoamZvyhod3_19</vt:lpstr>
      <vt:lpstr>DatRoamZvyhod3_2</vt:lpstr>
      <vt:lpstr>DatRoamZvyhod3_20</vt:lpstr>
      <vt:lpstr>DatRoamZvyhod3_21</vt:lpstr>
      <vt:lpstr>DatRoamZvyhod3_22</vt:lpstr>
      <vt:lpstr>DatRoamZvyhod3_23</vt:lpstr>
      <vt:lpstr>DatRoamZvyhod3_24</vt:lpstr>
      <vt:lpstr>DatRoamZvyhod3_25</vt:lpstr>
      <vt:lpstr>DatRoamZvyhod3_26</vt:lpstr>
      <vt:lpstr>DatRoamZvyhod3_27</vt:lpstr>
      <vt:lpstr>DatRoamZvyhod3_28</vt:lpstr>
      <vt:lpstr>DatRoamZvyhod3_29</vt:lpstr>
      <vt:lpstr>DatRoamZvyhod3_3</vt:lpstr>
      <vt:lpstr>DatRoamZvyhod3_30</vt:lpstr>
      <vt:lpstr>DatRoamZvyhod3_31</vt:lpstr>
      <vt:lpstr>DatRoamZvyhod3_32</vt:lpstr>
      <vt:lpstr>DatRoamZvyhod3_33</vt:lpstr>
      <vt:lpstr>DatRoamZvyhod3_34</vt:lpstr>
      <vt:lpstr>DatRoamZvyhod3_35</vt:lpstr>
      <vt:lpstr>DatRoamZvyhod3_36</vt:lpstr>
      <vt:lpstr>DatRoamZvyhod3_37</vt:lpstr>
      <vt:lpstr>DatRoamZvyhod3_38</vt:lpstr>
      <vt:lpstr>DatRoamZvyhod3_39</vt:lpstr>
      <vt:lpstr>DatRoamZvyhod3_4</vt:lpstr>
      <vt:lpstr>DatRoamZvyhod3_40</vt:lpstr>
      <vt:lpstr>DatRoamZvyhod3_41</vt:lpstr>
      <vt:lpstr>DatRoamZvyhod3_42</vt:lpstr>
      <vt:lpstr>DatRoamZvyhod3_43</vt:lpstr>
      <vt:lpstr>DatRoamZvyhod3_44</vt:lpstr>
      <vt:lpstr>DatRoamZvyhod3_45</vt:lpstr>
      <vt:lpstr>DatRoamZvyhod3_46</vt:lpstr>
      <vt:lpstr>DatRoamZvyhod3_47</vt:lpstr>
      <vt:lpstr>DatRoamZvyhod3_48</vt:lpstr>
      <vt:lpstr>DatRoamZvyhod3_49</vt:lpstr>
      <vt:lpstr>DatRoamZvyhod3_5</vt:lpstr>
      <vt:lpstr>DatRoamZvyhod3_50</vt:lpstr>
      <vt:lpstr>DatRoamZvyhod3_51</vt:lpstr>
      <vt:lpstr>DatRoamZvyhod3_52</vt:lpstr>
      <vt:lpstr>DatRoamZvyhod3_53</vt:lpstr>
      <vt:lpstr>DatRoamZvyhod3_54</vt:lpstr>
      <vt:lpstr>DatRoamZvyhod3_55</vt:lpstr>
      <vt:lpstr>DatRoamZvyhod3_56</vt:lpstr>
      <vt:lpstr>DatRoamZvyhod3_57</vt:lpstr>
      <vt:lpstr>DatRoamZvyhod3_58</vt:lpstr>
      <vt:lpstr>DatRoamZvyhod3_59</vt:lpstr>
      <vt:lpstr>DatRoamZvyhod3_6</vt:lpstr>
      <vt:lpstr>DatRoamZvyhod3_60</vt:lpstr>
      <vt:lpstr>DatRoamZvyhod3_61</vt:lpstr>
      <vt:lpstr>DatRoamZvyhod3_62</vt:lpstr>
      <vt:lpstr>DatRoamZvyhod3_63</vt:lpstr>
      <vt:lpstr>DatRoamZvyhod3_64</vt:lpstr>
      <vt:lpstr>DatRoamZvyhod3_65</vt:lpstr>
      <vt:lpstr>DatRoamZvyhod3_66</vt:lpstr>
      <vt:lpstr>DatRoamZvyhod3_67</vt:lpstr>
      <vt:lpstr>DatRoamZvyhod3_68</vt:lpstr>
      <vt:lpstr>DatRoamZvyhod3_69</vt:lpstr>
      <vt:lpstr>DatRoamZvyhod3_7</vt:lpstr>
      <vt:lpstr>DatRoamZvyhod3_70</vt:lpstr>
      <vt:lpstr>DatRoamZvyhod3_71</vt:lpstr>
      <vt:lpstr>DatRoamZvyhod3_72</vt:lpstr>
      <vt:lpstr>DatRoamZvyhod3_73</vt:lpstr>
      <vt:lpstr>DatRoamZvyhod3_74</vt:lpstr>
      <vt:lpstr>DatRoamZvyhod3_75</vt:lpstr>
      <vt:lpstr>DatRoamZvyhod3_76</vt:lpstr>
      <vt:lpstr>DatRoamZvyhod3_77</vt:lpstr>
      <vt:lpstr>DatRoamZvyhod3_78</vt:lpstr>
      <vt:lpstr>DatRoamZvyhod3_79</vt:lpstr>
      <vt:lpstr>DatRoamZvyhod3_8</vt:lpstr>
      <vt:lpstr>DatRoamZvyhod3_80</vt:lpstr>
      <vt:lpstr>DatRoamZvyhod3_81</vt:lpstr>
      <vt:lpstr>DatRoamZvyhod3_82</vt:lpstr>
      <vt:lpstr>DatRoamZvyhod3_83</vt:lpstr>
      <vt:lpstr>DatRoamZvyhod3_84</vt:lpstr>
      <vt:lpstr>DatRoamZvyhod3_85</vt:lpstr>
      <vt:lpstr>DatRoamZvyhod3_86</vt:lpstr>
      <vt:lpstr>DatRoamZvyhod3_87</vt:lpstr>
      <vt:lpstr>DatRoamZvyhod3_88</vt:lpstr>
      <vt:lpstr>DatRoamZvyhod3_89</vt:lpstr>
      <vt:lpstr>DatRoamZvyhod3_9</vt:lpstr>
      <vt:lpstr>DatRoamZvyhod3_90</vt:lpstr>
      <vt:lpstr>DatRoamZvyhod3_91</vt:lpstr>
      <vt:lpstr>DatRoamZvyhod3_92</vt:lpstr>
      <vt:lpstr>DatRoamZvyhod3_93</vt:lpstr>
      <vt:lpstr>DatRoamZvyhod3_94</vt:lpstr>
      <vt:lpstr>DatRoamZvyhod3_95</vt:lpstr>
      <vt:lpstr>DatRoamZvyhod3_96</vt:lpstr>
      <vt:lpstr>DatRoamZvyhod3_97</vt:lpstr>
      <vt:lpstr>DatRoamZvyhod3_98</vt:lpstr>
      <vt:lpstr>DatRoamZvyhod3_99</vt:lpstr>
      <vt:lpstr>DatRoamZvyhod4_1</vt:lpstr>
      <vt:lpstr>DatRoamZvyhod4_10</vt:lpstr>
      <vt:lpstr>DatRoamZvyhod4_100</vt:lpstr>
      <vt:lpstr>DatRoamZvyhod4_11</vt:lpstr>
      <vt:lpstr>DatRoamZvyhod4_12</vt:lpstr>
      <vt:lpstr>DatRoamZvyhod4_13</vt:lpstr>
      <vt:lpstr>DatRoamZvyhod4_14</vt:lpstr>
      <vt:lpstr>DatRoamZvyhod4_15</vt:lpstr>
      <vt:lpstr>DatRoamZvyhod4_16</vt:lpstr>
      <vt:lpstr>DatRoamZvyhod4_17</vt:lpstr>
      <vt:lpstr>DatRoamZvyhod4_18</vt:lpstr>
      <vt:lpstr>DatRoamZvyhod4_19</vt:lpstr>
      <vt:lpstr>DatRoamZvyhod4_2</vt:lpstr>
      <vt:lpstr>DatRoamZvyhod4_20</vt:lpstr>
      <vt:lpstr>DatRoamZvyhod4_21</vt:lpstr>
      <vt:lpstr>DatRoamZvyhod4_22</vt:lpstr>
      <vt:lpstr>DatRoamZvyhod4_23</vt:lpstr>
      <vt:lpstr>DatRoamZvyhod4_24</vt:lpstr>
      <vt:lpstr>DatRoamZvyhod4_25</vt:lpstr>
      <vt:lpstr>DatRoamZvyhod4_26</vt:lpstr>
      <vt:lpstr>DatRoamZvyhod4_27</vt:lpstr>
      <vt:lpstr>DatRoamZvyhod4_28</vt:lpstr>
      <vt:lpstr>DatRoamZvyhod4_29</vt:lpstr>
      <vt:lpstr>DatRoamZvyhod4_3</vt:lpstr>
      <vt:lpstr>DatRoamZvyhod4_30</vt:lpstr>
      <vt:lpstr>DatRoamZvyhod4_31</vt:lpstr>
      <vt:lpstr>DatRoamZvyhod4_32</vt:lpstr>
      <vt:lpstr>DatRoamZvyhod4_33</vt:lpstr>
      <vt:lpstr>DatRoamZvyhod4_34</vt:lpstr>
      <vt:lpstr>DatRoamZvyhod4_35</vt:lpstr>
      <vt:lpstr>DatRoamZvyhod4_36</vt:lpstr>
      <vt:lpstr>DatRoamZvyhod4_37</vt:lpstr>
      <vt:lpstr>DatRoamZvyhod4_38</vt:lpstr>
      <vt:lpstr>DatRoamZvyhod4_39</vt:lpstr>
      <vt:lpstr>DatRoamZvyhod4_4</vt:lpstr>
      <vt:lpstr>DatRoamZvyhod4_40</vt:lpstr>
      <vt:lpstr>DatRoamZvyhod4_41</vt:lpstr>
      <vt:lpstr>DatRoamZvyhod4_42</vt:lpstr>
      <vt:lpstr>DatRoamZvyhod4_43</vt:lpstr>
      <vt:lpstr>DatRoamZvyhod4_44</vt:lpstr>
      <vt:lpstr>DatRoamZvyhod4_45</vt:lpstr>
      <vt:lpstr>DatRoamZvyhod4_46</vt:lpstr>
      <vt:lpstr>DatRoamZvyhod4_47</vt:lpstr>
      <vt:lpstr>DatRoamZvyhod4_48</vt:lpstr>
      <vt:lpstr>DatRoamZvyhod4_49</vt:lpstr>
      <vt:lpstr>DatRoamZvyhod4_5</vt:lpstr>
      <vt:lpstr>DatRoamZvyhod4_50</vt:lpstr>
      <vt:lpstr>DatRoamZvyhod4_51</vt:lpstr>
      <vt:lpstr>DatRoamZvyhod4_52</vt:lpstr>
      <vt:lpstr>DatRoamZvyhod4_53</vt:lpstr>
      <vt:lpstr>DatRoamZvyhod4_54</vt:lpstr>
      <vt:lpstr>DatRoamZvyhod4_55</vt:lpstr>
      <vt:lpstr>DatRoamZvyhod4_56</vt:lpstr>
      <vt:lpstr>DatRoamZvyhod4_57</vt:lpstr>
      <vt:lpstr>DatRoamZvyhod4_58</vt:lpstr>
      <vt:lpstr>DatRoamZvyhod4_59</vt:lpstr>
      <vt:lpstr>DatRoamZvyhod4_6</vt:lpstr>
      <vt:lpstr>DatRoamZvyhod4_60</vt:lpstr>
      <vt:lpstr>DatRoamZvyhod4_61</vt:lpstr>
      <vt:lpstr>DatRoamZvyhod4_62</vt:lpstr>
      <vt:lpstr>DatRoamZvyhod4_63</vt:lpstr>
      <vt:lpstr>DatRoamZvyhod4_64</vt:lpstr>
      <vt:lpstr>DatRoamZvyhod4_65</vt:lpstr>
      <vt:lpstr>DatRoamZvyhod4_66</vt:lpstr>
      <vt:lpstr>DatRoamZvyhod4_67</vt:lpstr>
      <vt:lpstr>DatRoamZvyhod4_68</vt:lpstr>
      <vt:lpstr>DatRoamZvyhod4_69</vt:lpstr>
      <vt:lpstr>DatRoamZvyhod4_7</vt:lpstr>
      <vt:lpstr>DatRoamZvyhod4_70</vt:lpstr>
      <vt:lpstr>DatRoamZvyhod4_71</vt:lpstr>
      <vt:lpstr>DatRoamZvyhod4_72</vt:lpstr>
      <vt:lpstr>DatRoamZvyhod4_73</vt:lpstr>
      <vt:lpstr>DatRoamZvyhod4_74</vt:lpstr>
      <vt:lpstr>DatRoamZvyhod4_75</vt:lpstr>
      <vt:lpstr>DatRoamZvyhod4_76</vt:lpstr>
      <vt:lpstr>DatRoamZvyhod4_77</vt:lpstr>
      <vt:lpstr>DatRoamZvyhod4_78</vt:lpstr>
      <vt:lpstr>DatRoamZvyhod4_79</vt:lpstr>
      <vt:lpstr>DatRoamZvyhod4_8</vt:lpstr>
      <vt:lpstr>DatRoamZvyhod4_80</vt:lpstr>
      <vt:lpstr>DatRoamZvyhod4_81</vt:lpstr>
      <vt:lpstr>DatRoamZvyhod4_82</vt:lpstr>
      <vt:lpstr>DatRoamZvyhod4_83</vt:lpstr>
      <vt:lpstr>DatRoamZvyhod4_84</vt:lpstr>
      <vt:lpstr>DatRoamZvyhod4_85</vt:lpstr>
      <vt:lpstr>DatRoamZvyhod4_86</vt:lpstr>
      <vt:lpstr>DatRoamZvyhod4_87</vt:lpstr>
      <vt:lpstr>DatRoamZvyhod4_88</vt:lpstr>
      <vt:lpstr>DatRoamZvyhod4_89</vt:lpstr>
      <vt:lpstr>DatRoamZvyhod4_9</vt:lpstr>
      <vt:lpstr>DatRoamZvyhod4_90</vt:lpstr>
      <vt:lpstr>DatRoamZvyhod4_91</vt:lpstr>
      <vt:lpstr>DatRoamZvyhod4_92</vt:lpstr>
      <vt:lpstr>DatRoamZvyhod4_93</vt:lpstr>
      <vt:lpstr>DatRoamZvyhod4_94</vt:lpstr>
      <vt:lpstr>DatRoamZvyhod4_95</vt:lpstr>
      <vt:lpstr>DatRoamZvyhod4_96</vt:lpstr>
      <vt:lpstr>DatRoamZvyhod4_97</vt:lpstr>
      <vt:lpstr>DatRoamZvyhod4_98</vt:lpstr>
      <vt:lpstr>DatRoamZvyhod4_99</vt:lpstr>
      <vt:lpstr>DATrz1</vt:lpstr>
      <vt:lpstr>DATrz2</vt:lpstr>
      <vt:lpstr>DATrz3</vt:lpstr>
      <vt:lpstr>DATrz4</vt:lpstr>
      <vt:lpstr>DatTarifZvyhod</vt:lpstr>
      <vt:lpstr>DatTarifZvyhod_1</vt:lpstr>
      <vt:lpstr>DatTarifZvyhod_10</vt:lpstr>
      <vt:lpstr>DatTarifZvyhod_100</vt:lpstr>
      <vt:lpstr>DatTarifZvyhod_11</vt:lpstr>
      <vt:lpstr>DatTarifZvyhod_12</vt:lpstr>
      <vt:lpstr>DatTarifZvyhod_13</vt:lpstr>
      <vt:lpstr>DatTarifZvyhod_14</vt:lpstr>
      <vt:lpstr>DatTarifZvyhod_15</vt:lpstr>
      <vt:lpstr>DatTarifZvyhod_16</vt:lpstr>
      <vt:lpstr>DatTarifZvyhod_17</vt:lpstr>
      <vt:lpstr>DatTarifZvyhod_18</vt:lpstr>
      <vt:lpstr>DatTarifZvyhod_19</vt:lpstr>
      <vt:lpstr>DatTarifZvyhod_2</vt:lpstr>
      <vt:lpstr>DatTarifZvyhod_20</vt:lpstr>
      <vt:lpstr>DatTarifZvyhod_21</vt:lpstr>
      <vt:lpstr>DatTarifZvyhod_22</vt:lpstr>
      <vt:lpstr>DatTarifZvyhod_23</vt:lpstr>
      <vt:lpstr>DatTarifZvyhod_24</vt:lpstr>
      <vt:lpstr>DatTarifZvyhod_25</vt:lpstr>
      <vt:lpstr>DatTarifZvyhod_26</vt:lpstr>
      <vt:lpstr>DatTarifZvyhod_27</vt:lpstr>
      <vt:lpstr>DatTarifZvyhod_28</vt:lpstr>
      <vt:lpstr>DatTarifZvyhod_29</vt:lpstr>
      <vt:lpstr>DatTarifZvyhod_3</vt:lpstr>
      <vt:lpstr>DatTarifZvyhod_30</vt:lpstr>
      <vt:lpstr>DatTarifZvyhod_31</vt:lpstr>
      <vt:lpstr>DatTarifZvyhod_32</vt:lpstr>
      <vt:lpstr>DatTarifZvyhod_33</vt:lpstr>
      <vt:lpstr>DatTarifZvyhod_34</vt:lpstr>
      <vt:lpstr>DatTarifZvyhod_35</vt:lpstr>
      <vt:lpstr>DatTarifZvyhod_36</vt:lpstr>
      <vt:lpstr>DatTarifZvyhod_37</vt:lpstr>
      <vt:lpstr>DatTarifZvyhod_38</vt:lpstr>
      <vt:lpstr>DatTarifZvyhod_39</vt:lpstr>
      <vt:lpstr>DatTarifZvyhod_4</vt:lpstr>
      <vt:lpstr>DatTarifZvyhod_40</vt:lpstr>
      <vt:lpstr>DatTarifZvyhod_41</vt:lpstr>
      <vt:lpstr>DatTarifZvyhod_42</vt:lpstr>
      <vt:lpstr>DatTarifZvyhod_43</vt:lpstr>
      <vt:lpstr>DatTarifZvyhod_44</vt:lpstr>
      <vt:lpstr>DatTarifZvyhod_45</vt:lpstr>
      <vt:lpstr>DatTarifZvyhod_46</vt:lpstr>
      <vt:lpstr>DatTarifZvyhod_47</vt:lpstr>
      <vt:lpstr>DatTarifZvyhod_48</vt:lpstr>
      <vt:lpstr>DatTarifZvyhod_49</vt:lpstr>
      <vt:lpstr>DatTarifZvyhod_5</vt:lpstr>
      <vt:lpstr>DatTarifZvyhod_50</vt:lpstr>
      <vt:lpstr>DatTarifZvyhod_51</vt:lpstr>
      <vt:lpstr>DatTarifZvyhod_52</vt:lpstr>
      <vt:lpstr>DatTarifZvyhod_53</vt:lpstr>
      <vt:lpstr>DatTarifZvyhod_54</vt:lpstr>
      <vt:lpstr>DatTarifZvyhod_55</vt:lpstr>
      <vt:lpstr>DatTarifZvyhod_56</vt:lpstr>
      <vt:lpstr>DatTarifZvyhod_57</vt:lpstr>
      <vt:lpstr>DatTarifZvyhod_58</vt:lpstr>
      <vt:lpstr>DatTarifZvyhod_59</vt:lpstr>
      <vt:lpstr>DatTarifZvyhod_6</vt:lpstr>
      <vt:lpstr>DatTarifZvyhod_60</vt:lpstr>
      <vt:lpstr>DatTarifZvyhod_61</vt:lpstr>
      <vt:lpstr>DatTarifZvyhod_62</vt:lpstr>
      <vt:lpstr>DatTarifZvyhod_63</vt:lpstr>
      <vt:lpstr>DatTarifZvyhod_64</vt:lpstr>
      <vt:lpstr>DatTarifZvyhod_65</vt:lpstr>
      <vt:lpstr>DatTarifZvyhod_66</vt:lpstr>
      <vt:lpstr>DatTarifZvyhod_67</vt:lpstr>
      <vt:lpstr>DatTarifZvyhod_68</vt:lpstr>
      <vt:lpstr>DatTarifZvyhod_69</vt:lpstr>
      <vt:lpstr>DatTarifZvyhod_7</vt:lpstr>
      <vt:lpstr>DatTarifZvyhod_70</vt:lpstr>
      <vt:lpstr>DatTarifZvyhod_71</vt:lpstr>
      <vt:lpstr>DatTarifZvyhod_72</vt:lpstr>
      <vt:lpstr>DatTarifZvyhod_73</vt:lpstr>
      <vt:lpstr>DatTarifZvyhod_74</vt:lpstr>
      <vt:lpstr>DatTarifZvyhod_75</vt:lpstr>
      <vt:lpstr>DatTarifZvyhod_76</vt:lpstr>
      <vt:lpstr>DatTarifZvyhod_77</vt:lpstr>
      <vt:lpstr>DatTarifZvyhod_78</vt:lpstr>
      <vt:lpstr>DatTarifZvyhod_79</vt:lpstr>
      <vt:lpstr>DatTarifZvyhod_8</vt:lpstr>
      <vt:lpstr>DatTarifZvyhod_80</vt:lpstr>
      <vt:lpstr>DatTarifZvyhod_81</vt:lpstr>
      <vt:lpstr>DatTarifZvyhod_82</vt:lpstr>
      <vt:lpstr>DatTarifZvyhod_83</vt:lpstr>
      <vt:lpstr>DatTarifZvyhod_84</vt:lpstr>
      <vt:lpstr>DatTarifZvyhod_85</vt:lpstr>
      <vt:lpstr>DatTarifZvyhod_86</vt:lpstr>
      <vt:lpstr>DatTarifZvyhod_87</vt:lpstr>
      <vt:lpstr>DatTarifZvyhod_88</vt:lpstr>
      <vt:lpstr>DatTarifZvyhod_89</vt:lpstr>
      <vt:lpstr>DatTarifZvyhod_9</vt:lpstr>
      <vt:lpstr>DatTarifZvyhod_90</vt:lpstr>
      <vt:lpstr>DatTarifZvyhod_91</vt:lpstr>
      <vt:lpstr>DatTarifZvyhod_92</vt:lpstr>
      <vt:lpstr>DatTarifZvyhod_93</vt:lpstr>
      <vt:lpstr>DatTarifZvyhod_94</vt:lpstr>
      <vt:lpstr>DatTarifZvyhod_95</vt:lpstr>
      <vt:lpstr>DatTarifZvyhod_96</vt:lpstr>
      <vt:lpstr>DatTarifZvyhod_97</vt:lpstr>
      <vt:lpstr>DatTarifZvyhod_98</vt:lpstr>
      <vt:lpstr>DatTarifZvyhod_99</vt:lpstr>
      <vt:lpstr>DATtzv</vt:lpstr>
      <vt:lpstr>DatumPodpisu</vt:lpstr>
      <vt:lpstr>Downloads</vt:lpstr>
      <vt:lpstr>Downloads_1</vt:lpstr>
      <vt:lpstr>Downloads_10</vt:lpstr>
      <vt:lpstr>Downloads_100</vt:lpstr>
      <vt:lpstr>Downloads_11</vt:lpstr>
      <vt:lpstr>Downloads_12</vt:lpstr>
      <vt:lpstr>Downloads_13</vt:lpstr>
      <vt:lpstr>Downloads_14</vt:lpstr>
      <vt:lpstr>Downloads_15</vt:lpstr>
      <vt:lpstr>Downloads_16</vt:lpstr>
      <vt:lpstr>Downloads_17</vt:lpstr>
      <vt:lpstr>Downloads_18</vt:lpstr>
      <vt:lpstr>Downloads_19</vt:lpstr>
      <vt:lpstr>Downloads_2</vt:lpstr>
      <vt:lpstr>Downloads_20</vt:lpstr>
      <vt:lpstr>Downloads_21</vt:lpstr>
      <vt:lpstr>Downloads_22</vt:lpstr>
      <vt:lpstr>Downloads_23</vt:lpstr>
      <vt:lpstr>Downloads_24</vt:lpstr>
      <vt:lpstr>Downloads_25</vt:lpstr>
      <vt:lpstr>Downloads_26</vt:lpstr>
      <vt:lpstr>Downloads_27</vt:lpstr>
      <vt:lpstr>Downloads_28</vt:lpstr>
      <vt:lpstr>Downloads_29</vt:lpstr>
      <vt:lpstr>Downloads_3</vt:lpstr>
      <vt:lpstr>Downloads_30</vt:lpstr>
      <vt:lpstr>Downloads_31</vt:lpstr>
      <vt:lpstr>Downloads_32</vt:lpstr>
      <vt:lpstr>Downloads_33</vt:lpstr>
      <vt:lpstr>Downloads_34</vt:lpstr>
      <vt:lpstr>Downloads_35</vt:lpstr>
      <vt:lpstr>Downloads_36</vt:lpstr>
      <vt:lpstr>Downloads_37</vt:lpstr>
      <vt:lpstr>Downloads_38</vt:lpstr>
      <vt:lpstr>Downloads_39</vt:lpstr>
      <vt:lpstr>Downloads_4</vt:lpstr>
      <vt:lpstr>Downloads_40</vt:lpstr>
      <vt:lpstr>Downloads_41</vt:lpstr>
      <vt:lpstr>Downloads_42</vt:lpstr>
      <vt:lpstr>Downloads_43</vt:lpstr>
      <vt:lpstr>Downloads_44</vt:lpstr>
      <vt:lpstr>Downloads_45</vt:lpstr>
      <vt:lpstr>Downloads_46</vt:lpstr>
      <vt:lpstr>Downloads_47</vt:lpstr>
      <vt:lpstr>Downloads_48</vt:lpstr>
      <vt:lpstr>Downloads_49</vt:lpstr>
      <vt:lpstr>Downloads_5</vt:lpstr>
      <vt:lpstr>Downloads_50</vt:lpstr>
      <vt:lpstr>Downloads_51</vt:lpstr>
      <vt:lpstr>Downloads_52</vt:lpstr>
      <vt:lpstr>Downloads_53</vt:lpstr>
      <vt:lpstr>Downloads_54</vt:lpstr>
      <vt:lpstr>Downloads_55</vt:lpstr>
      <vt:lpstr>Downloads_56</vt:lpstr>
      <vt:lpstr>Downloads_57</vt:lpstr>
      <vt:lpstr>Downloads_58</vt:lpstr>
      <vt:lpstr>Downloads_59</vt:lpstr>
      <vt:lpstr>Downloads_6</vt:lpstr>
      <vt:lpstr>Downloads_60</vt:lpstr>
      <vt:lpstr>Downloads_61</vt:lpstr>
      <vt:lpstr>Downloads_62</vt:lpstr>
      <vt:lpstr>Downloads_63</vt:lpstr>
      <vt:lpstr>Downloads_64</vt:lpstr>
      <vt:lpstr>Downloads_65</vt:lpstr>
      <vt:lpstr>Downloads_66</vt:lpstr>
      <vt:lpstr>Downloads_67</vt:lpstr>
      <vt:lpstr>Downloads_68</vt:lpstr>
      <vt:lpstr>Downloads_69</vt:lpstr>
      <vt:lpstr>Downloads_7</vt:lpstr>
      <vt:lpstr>Downloads_70</vt:lpstr>
      <vt:lpstr>Downloads_71</vt:lpstr>
      <vt:lpstr>Downloads_72</vt:lpstr>
      <vt:lpstr>Downloads_73</vt:lpstr>
      <vt:lpstr>Downloads_74</vt:lpstr>
      <vt:lpstr>Downloads_75</vt:lpstr>
      <vt:lpstr>Downloads_76</vt:lpstr>
      <vt:lpstr>Downloads_77</vt:lpstr>
      <vt:lpstr>Downloads_78</vt:lpstr>
      <vt:lpstr>Downloads_79</vt:lpstr>
      <vt:lpstr>Downloads_8</vt:lpstr>
      <vt:lpstr>Downloads_80</vt:lpstr>
      <vt:lpstr>Downloads_81</vt:lpstr>
      <vt:lpstr>Downloads_82</vt:lpstr>
      <vt:lpstr>Downloads_83</vt:lpstr>
      <vt:lpstr>Downloads_84</vt:lpstr>
      <vt:lpstr>Downloads_85</vt:lpstr>
      <vt:lpstr>Downloads_86</vt:lpstr>
      <vt:lpstr>Downloads_87</vt:lpstr>
      <vt:lpstr>Downloads_88</vt:lpstr>
      <vt:lpstr>Downloads_89</vt:lpstr>
      <vt:lpstr>Downloads_9</vt:lpstr>
      <vt:lpstr>Downloads_90</vt:lpstr>
      <vt:lpstr>Downloads_91</vt:lpstr>
      <vt:lpstr>Downloads_92</vt:lpstr>
      <vt:lpstr>Downloads_93</vt:lpstr>
      <vt:lpstr>Downloads_94</vt:lpstr>
      <vt:lpstr>Downloads_95</vt:lpstr>
      <vt:lpstr>Downloads_96</vt:lpstr>
      <vt:lpstr>Downloads_97</vt:lpstr>
      <vt:lpstr>Downloads_98</vt:lpstr>
      <vt:lpstr>Downloads_99</vt:lpstr>
      <vt:lpstr>downloadslist</vt:lpstr>
      <vt:lpstr>DTRZnew</vt:lpstr>
      <vt:lpstr>DTRZnew1</vt:lpstr>
      <vt:lpstr>DTRZnew2</vt:lpstr>
      <vt:lpstr>DTRZnew3</vt:lpstr>
      <vt:lpstr>DTRZold</vt:lpstr>
      <vt:lpstr>DTRZold1</vt:lpstr>
      <vt:lpstr>DTRZold2</vt:lpstr>
      <vt:lpstr>DTRZold3</vt:lpstr>
      <vt:lpstr>Email</vt:lpstr>
      <vt:lpstr>Email_1</vt:lpstr>
      <vt:lpstr>Email_10</vt:lpstr>
      <vt:lpstr>Email_11</vt:lpstr>
      <vt:lpstr>Email_12</vt:lpstr>
      <vt:lpstr>Email_13</vt:lpstr>
      <vt:lpstr>Email_14</vt:lpstr>
      <vt:lpstr>Email_15</vt:lpstr>
      <vt:lpstr>Email_16</vt:lpstr>
      <vt:lpstr>Email_17</vt:lpstr>
      <vt:lpstr>Email_18</vt:lpstr>
      <vt:lpstr>Email_19</vt:lpstr>
      <vt:lpstr>Email_2</vt:lpstr>
      <vt:lpstr>Email_20</vt:lpstr>
      <vt:lpstr>Email_3</vt:lpstr>
      <vt:lpstr>Email_4</vt:lpstr>
      <vt:lpstr>Email_5</vt:lpstr>
      <vt:lpstr>Email_6</vt:lpstr>
      <vt:lpstr>Email_7</vt:lpstr>
      <vt:lpstr>Email_8</vt:lpstr>
      <vt:lpstr>Email_9</vt:lpstr>
      <vt:lpstr>EMAILapprove</vt:lpstr>
      <vt:lpstr>EPP_lst</vt:lpstr>
      <vt:lpstr>EPP_Sleva_1</vt:lpstr>
      <vt:lpstr>EPP_Sleva_10</vt:lpstr>
      <vt:lpstr>EPP_Sleva_100</vt:lpstr>
      <vt:lpstr>EPP_Sleva_11</vt:lpstr>
      <vt:lpstr>EPP_Sleva_12</vt:lpstr>
      <vt:lpstr>EPP_Sleva_13</vt:lpstr>
      <vt:lpstr>EPP_Sleva_14</vt:lpstr>
      <vt:lpstr>EPP_Sleva_15</vt:lpstr>
      <vt:lpstr>EPP_Sleva_16</vt:lpstr>
      <vt:lpstr>EPP_Sleva_17</vt:lpstr>
      <vt:lpstr>EPP_Sleva_18</vt:lpstr>
      <vt:lpstr>EPP_Sleva_19</vt:lpstr>
      <vt:lpstr>EPP_Sleva_2</vt:lpstr>
      <vt:lpstr>EPP_Sleva_20</vt:lpstr>
      <vt:lpstr>EPP_Sleva_21</vt:lpstr>
      <vt:lpstr>EPP_Sleva_22</vt:lpstr>
      <vt:lpstr>EPP_Sleva_23</vt:lpstr>
      <vt:lpstr>EPP_Sleva_24</vt:lpstr>
      <vt:lpstr>EPP_Sleva_25</vt:lpstr>
      <vt:lpstr>EPP_Sleva_26</vt:lpstr>
      <vt:lpstr>EPP_Sleva_27</vt:lpstr>
      <vt:lpstr>EPP_Sleva_28</vt:lpstr>
      <vt:lpstr>EPP_Sleva_29</vt:lpstr>
      <vt:lpstr>EPP_Sleva_3</vt:lpstr>
      <vt:lpstr>EPP_Sleva_30</vt:lpstr>
      <vt:lpstr>EPP_Sleva_31</vt:lpstr>
      <vt:lpstr>EPP_Sleva_32</vt:lpstr>
      <vt:lpstr>EPP_Sleva_33</vt:lpstr>
      <vt:lpstr>EPP_Sleva_34</vt:lpstr>
      <vt:lpstr>EPP_Sleva_35</vt:lpstr>
      <vt:lpstr>EPP_Sleva_36</vt:lpstr>
      <vt:lpstr>EPP_Sleva_37</vt:lpstr>
      <vt:lpstr>EPP_Sleva_38</vt:lpstr>
      <vt:lpstr>EPP_Sleva_39</vt:lpstr>
      <vt:lpstr>EPP_Sleva_4</vt:lpstr>
      <vt:lpstr>EPP_Sleva_40</vt:lpstr>
      <vt:lpstr>EPP_Sleva_41</vt:lpstr>
      <vt:lpstr>EPP_Sleva_42</vt:lpstr>
      <vt:lpstr>EPP_Sleva_43</vt:lpstr>
      <vt:lpstr>EPP_Sleva_44</vt:lpstr>
      <vt:lpstr>EPP_Sleva_45</vt:lpstr>
      <vt:lpstr>EPP_Sleva_46</vt:lpstr>
      <vt:lpstr>EPP_Sleva_47</vt:lpstr>
      <vt:lpstr>EPP_Sleva_48</vt:lpstr>
      <vt:lpstr>EPP_Sleva_49</vt:lpstr>
      <vt:lpstr>EPP_Sleva_5</vt:lpstr>
      <vt:lpstr>EPP_Sleva_50</vt:lpstr>
      <vt:lpstr>EPP_Sleva_51</vt:lpstr>
      <vt:lpstr>EPP_Sleva_52</vt:lpstr>
      <vt:lpstr>EPP_Sleva_53</vt:lpstr>
      <vt:lpstr>EPP_Sleva_54</vt:lpstr>
      <vt:lpstr>EPP_Sleva_55</vt:lpstr>
      <vt:lpstr>EPP_Sleva_56</vt:lpstr>
      <vt:lpstr>EPP_Sleva_57</vt:lpstr>
      <vt:lpstr>EPP_Sleva_58</vt:lpstr>
      <vt:lpstr>EPP_Sleva_59</vt:lpstr>
      <vt:lpstr>EPP_Sleva_6</vt:lpstr>
      <vt:lpstr>EPP_Sleva_60</vt:lpstr>
      <vt:lpstr>EPP_Sleva_61</vt:lpstr>
      <vt:lpstr>EPP_Sleva_62</vt:lpstr>
      <vt:lpstr>EPP_Sleva_63</vt:lpstr>
      <vt:lpstr>EPP_Sleva_64</vt:lpstr>
      <vt:lpstr>EPP_Sleva_65</vt:lpstr>
      <vt:lpstr>EPP_Sleva_66</vt:lpstr>
      <vt:lpstr>EPP_Sleva_67</vt:lpstr>
      <vt:lpstr>EPP_Sleva_68</vt:lpstr>
      <vt:lpstr>EPP_Sleva_69</vt:lpstr>
      <vt:lpstr>EPP_Sleva_7</vt:lpstr>
      <vt:lpstr>EPP_Sleva_70</vt:lpstr>
      <vt:lpstr>EPP_Sleva_71</vt:lpstr>
      <vt:lpstr>EPP_Sleva_72</vt:lpstr>
      <vt:lpstr>EPP_Sleva_73</vt:lpstr>
      <vt:lpstr>EPP_Sleva_74</vt:lpstr>
      <vt:lpstr>EPP_Sleva_75</vt:lpstr>
      <vt:lpstr>EPP_Sleva_76</vt:lpstr>
      <vt:lpstr>EPP_Sleva_77</vt:lpstr>
      <vt:lpstr>EPP_Sleva_78</vt:lpstr>
      <vt:lpstr>EPP_Sleva_79</vt:lpstr>
      <vt:lpstr>EPP_Sleva_8</vt:lpstr>
      <vt:lpstr>EPP_Sleva_80</vt:lpstr>
      <vt:lpstr>EPP_Sleva_81</vt:lpstr>
      <vt:lpstr>EPP_Sleva_82</vt:lpstr>
      <vt:lpstr>EPP_Sleva_83</vt:lpstr>
      <vt:lpstr>EPP_Sleva_84</vt:lpstr>
      <vt:lpstr>EPP_Sleva_85</vt:lpstr>
      <vt:lpstr>EPP_Sleva_86</vt:lpstr>
      <vt:lpstr>EPP_Sleva_87</vt:lpstr>
      <vt:lpstr>EPP_Sleva_88</vt:lpstr>
      <vt:lpstr>EPP_Sleva_89</vt:lpstr>
      <vt:lpstr>EPP_Sleva_9</vt:lpstr>
      <vt:lpstr>EPP_Sleva_90</vt:lpstr>
      <vt:lpstr>EPP_Sleva_91</vt:lpstr>
      <vt:lpstr>EPP_Sleva_92</vt:lpstr>
      <vt:lpstr>EPP_Sleva_93</vt:lpstr>
      <vt:lpstr>EPP_Sleva_94</vt:lpstr>
      <vt:lpstr>EPP_Sleva_95</vt:lpstr>
      <vt:lpstr>EPP_Sleva_96</vt:lpstr>
      <vt:lpstr>EPP_Sleva_97</vt:lpstr>
      <vt:lpstr>EPP_Sleva_98</vt:lpstr>
      <vt:lpstr>EPP_Sleva_99</vt:lpstr>
      <vt:lpstr>EPP_Sleva1</vt:lpstr>
      <vt:lpstr>EPP_Sleva10</vt:lpstr>
      <vt:lpstr>EPP_Sleva100</vt:lpstr>
      <vt:lpstr>EPP_Sleva11</vt:lpstr>
      <vt:lpstr>EPP_Sleva12</vt:lpstr>
      <vt:lpstr>EPP_Sleva13</vt:lpstr>
      <vt:lpstr>EPP_Sleva14</vt:lpstr>
      <vt:lpstr>EPP_Sleva15</vt:lpstr>
      <vt:lpstr>EPP_Sleva16</vt:lpstr>
      <vt:lpstr>EPP_Sleva17</vt:lpstr>
      <vt:lpstr>EPP_Sleva18</vt:lpstr>
      <vt:lpstr>EPP_Sleva19</vt:lpstr>
      <vt:lpstr>EPP_Sleva2</vt:lpstr>
      <vt:lpstr>EPP_Sleva20</vt:lpstr>
      <vt:lpstr>EPP_Sleva21</vt:lpstr>
      <vt:lpstr>EPP_Sleva22</vt:lpstr>
      <vt:lpstr>EPP_Sleva23</vt:lpstr>
      <vt:lpstr>EPP_Sleva24</vt:lpstr>
      <vt:lpstr>EPP_Sleva25</vt:lpstr>
      <vt:lpstr>EPP_Sleva26</vt:lpstr>
      <vt:lpstr>EPP_Sleva27</vt:lpstr>
      <vt:lpstr>EPP_Sleva28</vt:lpstr>
      <vt:lpstr>EPP_Sleva29</vt:lpstr>
      <vt:lpstr>EPP_Sleva3</vt:lpstr>
      <vt:lpstr>EPP_Sleva30</vt:lpstr>
      <vt:lpstr>EPP_Sleva31</vt:lpstr>
      <vt:lpstr>EPP_Sleva32</vt:lpstr>
      <vt:lpstr>EPP_Sleva33</vt:lpstr>
      <vt:lpstr>EPP_Sleva34</vt:lpstr>
      <vt:lpstr>EPP_Sleva35</vt:lpstr>
      <vt:lpstr>EPP_Sleva36</vt:lpstr>
      <vt:lpstr>EPP_Sleva37</vt:lpstr>
      <vt:lpstr>EPP_Sleva38</vt:lpstr>
      <vt:lpstr>EPP_Sleva39</vt:lpstr>
      <vt:lpstr>EPP_Sleva4</vt:lpstr>
      <vt:lpstr>EPP_Sleva40</vt:lpstr>
      <vt:lpstr>EPP_Sleva41</vt:lpstr>
      <vt:lpstr>EPP_Sleva42</vt:lpstr>
      <vt:lpstr>EPP_Sleva43</vt:lpstr>
      <vt:lpstr>EPP_Sleva44</vt:lpstr>
      <vt:lpstr>EPP_Sleva45</vt:lpstr>
      <vt:lpstr>EPP_Sleva46</vt:lpstr>
      <vt:lpstr>EPP_Sleva47</vt:lpstr>
      <vt:lpstr>EPP_Sleva48</vt:lpstr>
      <vt:lpstr>EPP_Sleva49</vt:lpstr>
      <vt:lpstr>EPP_Sleva5</vt:lpstr>
      <vt:lpstr>EPP_Sleva50</vt:lpstr>
      <vt:lpstr>EPP_Sleva51</vt:lpstr>
      <vt:lpstr>EPP_Sleva52</vt:lpstr>
      <vt:lpstr>EPP_Sleva53</vt:lpstr>
      <vt:lpstr>EPP_Sleva54</vt:lpstr>
      <vt:lpstr>EPP_Sleva55</vt:lpstr>
      <vt:lpstr>EPP_Sleva56</vt:lpstr>
      <vt:lpstr>EPP_Sleva57</vt:lpstr>
      <vt:lpstr>EPP_Sleva58</vt:lpstr>
      <vt:lpstr>EPP_Sleva59</vt:lpstr>
      <vt:lpstr>EPP_Sleva6</vt:lpstr>
      <vt:lpstr>EPP_Sleva60</vt:lpstr>
      <vt:lpstr>EPP_Sleva61</vt:lpstr>
      <vt:lpstr>EPP_Sleva62</vt:lpstr>
      <vt:lpstr>EPP_Sleva63</vt:lpstr>
      <vt:lpstr>EPP_Sleva64</vt:lpstr>
      <vt:lpstr>EPP_Sleva65</vt:lpstr>
      <vt:lpstr>EPP_Sleva66</vt:lpstr>
      <vt:lpstr>EPP_Sleva67</vt:lpstr>
      <vt:lpstr>EPP_Sleva68</vt:lpstr>
      <vt:lpstr>EPP_Sleva69</vt:lpstr>
      <vt:lpstr>EPP_Sleva7</vt:lpstr>
      <vt:lpstr>EPP_Sleva70</vt:lpstr>
      <vt:lpstr>EPP_Sleva71</vt:lpstr>
      <vt:lpstr>EPP_Sleva72</vt:lpstr>
      <vt:lpstr>EPP_Sleva73</vt:lpstr>
      <vt:lpstr>EPP_Sleva74</vt:lpstr>
      <vt:lpstr>EPP_Sleva75</vt:lpstr>
      <vt:lpstr>EPP_Sleva76</vt:lpstr>
      <vt:lpstr>EPP_Sleva77</vt:lpstr>
      <vt:lpstr>EPP_Sleva78</vt:lpstr>
      <vt:lpstr>EPP_Sleva79</vt:lpstr>
      <vt:lpstr>EPP_Sleva8</vt:lpstr>
      <vt:lpstr>EPP_Sleva80</vt:lpstr>
      <vt:lpstr>EPP_Sleva81</vt:lpstr>
      <vt:lpstr>EPP_Sleva82</vt:lpstr>
      <vt:lpstr>EPP_Sleva83</vt:lpstr>
      <vt:lpstr>EPP_Sleva84</vt:lpstr>
      <vt:lpstr>EPP_Sleva85</vt:lpstr>
      <vt:lpstr>EPP_Sleva86</vt:lpstr>
      <vt:lpstr>EPP_Sleva87</vt:lpstr>
      <vt:lpstr>EPP_Sleva88</vt:lpstr>
      <vt:lpstr>EPP_Sleva89</vt:lpstr>
      <vt:lpstr>EPP_Sleva9</vt:lpstr>
      <vt:lpstr>EPP_Sleva90</vt:lpstr>
      <vt:lpstr>EPP_Sleva91</vt:lpstr>
      <vt:lpstr>EPP_Sleva92</vt:lpstr>
      <vt:lpstr>EPP_Sleva93</vt:lpstr>
      <vt:lpstr>EPP_Sleva94</vt:lpstr>
      <vt:lpstr>EPP_Sleva95</vt:lpstr>
      <vt:lpstr>EPP_Sleva96</vt:lpstr>
      <vt:lpstr>EPP_Sleva97</vt:lpstr>
      <vt:lpstr>EPP_Sleva98</vt:lpstr>
      <vt:lpstr>EPP_Sleva99</vt:lpstr>
      <vt:lpstr>EU_reg_1</vt:lpstr>
      <vt:lpstr>EU_reg_10</vt:lpstr>
      <vt:lpstr>EU_reg_100</vt:lpstr>
      <vt:lpstr>EU_reg_11</vt:lpstr>
      <vt:lpstr>EU_reg_12</vt:lpstr>
      <vt:lpstr>EU_reg_13</vt:lpstr>
      <vt:lpstr>EU_reg_14</vt:lpstr>
      <vt:lpstr>EU_reg_15</vt:lpstr>
      <vt:lpstr>EU_reg_16</vt:lpstr>
      <vt:lpstr>EU_reg_17</vt:lpstr>
      <vt:lpstr>EU_reg_18</vt:lpstr>
      <vt:lpstr>EU_reg_19</vt:lpstr>
      <vt:lpstr>EU_reg_2</vt:lpstr>
      <vt:lpstr>EU_reg_20</vt:lpstr>
      <vt:lpstr>EU_reg_21</vt:lpstr>
      <vt:lpstr>EU_reg_22</vt:lpstr>
      <vt:lpstr>EU_reg_23</vt:lpstr>
      <vt:lpstr>EU_reg_24</vt:lpstr>
      <vt:lpstr>EU_reg_25</vt:lpstr>
      <vt:lpstr>EU_reg_26</vt:lpstr>
      <vt:lpstr>EU_reg_27</vt:lpstr>
      <vt:lpstr>EU_reg_28</vt:lpstr>
      <vt:lpstr>EU_reg_29</vt:lpstr>
      <vt:lpstr>EU_reg_3</vt:lpstr>
      <vt:lpstr>EU_reg_30</vt:lpstr>
      <vt:lpstr>EU_reg_31</vt:lpstr>
      <vt:lpstr>EU_reg_32</vt:lpstr>
      <vt:lpstr>EU_reg_33</vt:lpstr>
      <vt:lpstr>EU_reg_34</vt:lpstr>
      <vt:lpstr>EU_reg_35</vt:lpstr>
      <vt:lpstr>EU_reg_36</vt:lpstr>
      <vt:lpstr>EU_reg_37</vt:lpstr>
      <vt:lpstr>EU_reg_38</vt:lpstr>
      <vt:lpstr>EU_reg_39</vt:lpstr>
      <vt:lpstr>EU_reg_4</vt:lpstr>
      <vt:lpstr>EU_reg_40</vt:lpstr>
      <vt:lpstr>EU_reg_41</vt:lpstr>
      <vt:lpstr>EU_reg_42</vt:lpstr>
      <vt:lpstr>EU_reg_43</vt:lpstr>
      <vt:lpstr>EU_reg_44</vt:lpstr>
      <vt:lpstr>EU_reg_45</vt:lpstr>
      <vt:lpstr>EU_reg_46</vt:lpstr>
      <vt:lpstr>EU_reg_47</vt:lpstr>
      <vt:lpstr>EU_reg_48</vt:lpstr>
      <vt:lpstr>EU_reg_49</vt:lpstr>
      <vt:lpstr>EU_reg_5</vt:lpstr>
      <vt:lpstr>EU_reg_50</vt:lpstr>
      <vt:lpstr>EU_reg_51</vt:lpstr>
      <vt:lpstr>EU_reg_52</vt:lpstr>
      <vt:lpstr>EU_reg_53</vt:lpstr>
      <vt:lpstr>EU_reg_54</vt:lpstr>
      <vt:lpstr>EU_reg_55</vt:lpstr>
      <vt:lpstr>EU_reg_56</vt:lpstr>
      <vt:lpstr>EU_reg_57</vt:lpstr>
      <vt:lpstr>EU_reg_58</vt:lpstr>
      <vt:lpstr>EU_reg_59</vt:lpstr>
      <vt:lpstr>EU_reg_6</vt:lpstr>
      <vt:lpstr>EU_reg_60</vt:lpstr>
      <vt:lpstr>EU_reg_61</vt:lpstr>
      <vt:lpstr>EU_reg_62</vt:lpstr>
      <vt:lpstr>EU_reg_63</vt:lpstr>
      <vt:lpstr>EU_reg_64</vt:lpstr>
      <vt:lpstr>EU_reg_65</vt:lpstr>
      <vt:lpstr>EU_reg_66</vt:lpstr>
      <vt:lpstr>EU_reg_67</vt:lpstr>
      <vt:lpstr>EU_reg_68</vt:lpstr>
      <vt:lpstr>EU_reg_69</vt:lpstr>
      <vt:lpstr>EU_reg_7</vt:lpstr>
      <vt:lpstr>EU_reg_70</vt:lpstr>
      <vt:lpstr>EU_reg_71</vt:lpstr>
      <vt:lpstr>EU_reg_72</vt:lpstr>
      <vt:lpstr>EU_reg_73</vt:lpstr>
      <vt:lpstr>EU_reg_74</vt:lpstr>
      <vt:lpstr>EU_reg_75</vt:lpstr>
      <vt:lpstr>EU_reg_76</vt:lpstr>
      <vt:lpstr>EU_reg_77</vt:lpstr>
      <vt:lpstr>EU_reg_78</vt:lpstr>
      <vt:lpstr>EU_reg_79</vt:lpstr>
      <vt:lpstr>EU_reg_8</vt:lpstr>
      <vt:lpstr>EU_reg_80</vt:lpstr>
      <vt:lpstr>EU_reg_81</vt:lpstr>
      <vt:lpstr>EU_reg_82</vt:lpstr>
      <vt:lpstr>EU_reg_83</vt:lpstr>
      <vt:lpstr>EU_reg_84</vt:lpstr>
      <vt:lpstr>EU_reg_85</vt:lpstr>
      <vt:lpstr>EU_reg_86</vt:lpstr>
      <vt:lpstr>EU_reg_87</vt:lpstr>
      <vt:lpstr>EU_reg_88</vt:lpstr>
      <vt:lpstr>EU_reg_89</vt:lpstr>
      <vt:lpstr>EU_reg_9</vt:lpstr>
      <vt:lpstr>EU_reg_90</vt:lpstr>
      <vt:lpstr>EU_reg_91</vt:lpstr>
      <vt:lpstr>EU_reg_92</vt:lpstr>
      <vt:lpstr>EU_reg_93</vt:lpstr>
      <vt:lpstr>EU_reg_94</vt:lpstr>
      <vt:lpstr>EU_reg_95</vt:lpstr>
      <vt:lpstr>EU_reg_96</vt:lpstr>
      <vt:lpstr>EU_reg_97</vt:lpstr>
      <vt:lpstr>EU_reg_98</vt:lpstr>
      <vt:lpstr>EU_reg_99</vt:lpstr>
      <vt:lpstr>EUregulace</vt:lpstr>
      <vt:lpstr>FAKs</vt:lpstr>
      <vt:lpstr>FakturSkup_1</vt:lpstr>
      <vt:lpstr>FakturSkup_10</vt:lpstr>
      <vt:lpstr>FakturSkup_100</vt:lpstr>
      <vt:lpstr>FakturSkup_11</vt:lpstr>
      <vt:lpstr>FakturSkup_12</vt:lpstr>
      <vt:lpstr>FakturSkup_13</vt:lpstr>
      <vt:lpstr>FakturSkup_14</vt:lpstr>
      <vt:lpstr>FakturSkup_15</vt:lpstr>
      <vt:lpstr>FakturSkup_16</vt:lpstr>
      <vt:lpstr>FakturSkup_17</vt:lpstr>
      <vt:lpstr>FakturSkup_18</vt:lpstr>
      <vt:lpstr>FakturSkup_19</vt:lpstr>
      <vt:lpstr>FakturSkup_2</vt:lpstr>
      <vt:lpstr>FakturSkup_20</vt:lpstr>
      <vt:lpstr>FakturSkup_21</vt:lpstr>
      <vt:lpstr>FakturSkup_22</vt:lpstr>
      <vt:lpstr>FakturSkup_23</vt:lpstr>
      <vt:lpstr>FakturSkup_24</vt:lpstr>
      <vt:lpstr>FakturSkup_25</vt:lpstr>
      <vt:lpstr>FakturSkup_26</vt:lpstr>
      <vt:lpstr>FakturSkup_27</vt:lpstr>
      <vt:lpstr>FakturSkup_28</vt:lpstr>
      <vt:lpstr>FakturSkup_29</vt:lpstr>
      <vt:lpstr>FakturSkup_3</vt:lpstr>
      <vt:lpstr>FakturSkup_30</vt:lpstr>
      <vt:lpstr>FakturSkup_31</vt:lpstr>
      <vt:lpstr>FakturSkup_32</vt:lpstr>
      <vt:lpstr>FakturSkup_33</vt:lpstr>
      <vt:lpstr>FakturSkup_34</vt:lpstr>
      <vt:lpstr>FakturSkup_35</vt:lpstr>
      <vt:lpstr>FakturSkup_36</vt:lpstr>
      <vt:lpstr>FakturSkup_37</vt:lpstr>
      <vt:lpstr>FakturSkup_38</vt:lpstr>
      <vt:lpstr>FakturSkup_39</vt:lpstr>
      <vt:lpstr>FakturSkup_4</vt:lpstr>
      <vt:lpstr>FakturSkup_40</vt:lpstr>
      <vt:lpstr>FakturSkup_41</vt:lpstr>
      <vt:lpstr>FakturSkup_42</vt:lpstr>
      <vt:lpstr>FakturSkup_43</vt:lpstr>
      <vt:lpstr>FakturSkup_44</vt:lpstr>
      <vt:lpstr>FakturSkup_45</vt:lpstr>
      <vt:lpstr>FakturSkup_46</vt:lpstr>
      <vt:lpstr>FakturSkup_47</vt:lpstr>
      <vt:lpstr>FakturSkup_48</vt:lpstr>
      <vt:lpstr>FakturSkup_49</vt:lpstr>
      <vt:lpstr>FakturSkup_5</vt:lpstr>
      <vt:lpstr>FakturSkup_50</vt:lpstr>
      <vt:lpstr>FakturSkup_51</vt:lpstr>
      <vt:lpstr>FakturSkup_52</vt:lpstr>
      <vt:lpstr>FakturSkup_53</vt:lpstr>
      <vt:lpstr>FakturSkup_54</vt:lpstr>
      <vt:lpstr>FakturSkup_55</vt:lpstr>
      <vt:lpstr>FakturSkup_56</vt:lpstr>
      <vt:lpstr>FakturSkup_57</vt:lpstr>
      <vt:lpstr>FakturSkup_58</vt:lpstr>
      <vt:lpstr>FakturSkup_59</vt:lpstr>
      <vt:lpstr>FakturSkup_6</vt:lpstr>
      <vt:lpstr>FakturSkup_60</vt:lpstr>
      <vt:lpstr>FakturSkup_61</vt:lpstr>
      <vt:lpstr>FakturSkup_62</vt:lpstr>
      <vt:lpstr>FakturSkup_63</vt:lpstr>
      <vt:lpstr>FakturSkup_64</vt:lpstr>
      <vt:lpstr>FakturSkup_65</vt:lpstr>
      <vt:lpstr>FakturSkup_66</vt:lpstr>
      <vt:lpstr>FakturSkup_67</vt:lpstr>
      <vt:lpstr>FakturSkup_68</vt:lpstr>
      <vt:lpstr>FakturSkup_69</vt:lpstr>
      <vt:lpstr>FakturSkup_7</vt:lpstr>
      <vt:lpstr>FakturSkup_70</vt:lpstr>
      <vt:lpstr>FakturSkup_71</vt:lpstr>
      <vt:lpstr>FakturSkup_72</vt:lpstr>
      <vt:lpstr>FakturSkup_73</vt:lpstr>
      <vt:lpstr>FakturSkup_74</vt:lpstr>
      <vt:lpstr>FakturSkup_75</vt:lpstr>
      <vt:lpstr>FakturSkup_76</vt:lpstr>
      <vt:lpstr>FakturSkup_77</vt:lpstr>
      <vt:lpstr>FakturSkup_78</vt:lpstr>
      <vt:lpstr>FakturSkup_79</vt:lpstr>
      <vt:lpstr>FakturSkup_8</vt:lpstr>
      <vt:lpstr>FakturSkup_80</vt:lpstr>
      <vt:lpstr>FakturSkup_81</vt:lpstr>
      <vt:lpstr>FakturSkup_82</vt:lpstr>
      <vt:lpstr>FakturSkup_83</vt:lpstr>
      <vt:lpstr>FakturSkup_84</vt:lpstr>
      <vt:lpstr>FakturSkup_85</vt:lpstr>
      <vt:lpstr>FakturSkup_86</vt:lpstr>
      <vt:lpstr>FakturSkup_87</vt:lpstr>
      <vt:lpstr>FakturSkup_88</vt:lpstr>
      <vt:lpstr>FakturSkup_89</vt:lpstr>
      <vt:lpstr>FakturSkup_9</vt:lpstr>
      <vt:lpstr>FakturSkup_90</vt:lpstr>
      <vt:lpstr>FakturSkup_91</vt:lpstr>
      <vt:lpstr>FakturSkup_92</vt:lpstr>
      <vt:lpstr>FakturSkup_93</vt:lpstr>
      <vt:lpstr>FakturSkup_94</vt:lpstr>
      <vt:lpstr>FakturSkup_95</vt:lpstr>
      <vt:lpstr>FakturSkup_96</vt:lpstr>
      <vt:lpstr>FakturSkup_97</vt:lpstr>
      <vt:lpstr>FakturSkup_98</vt:lpstr>
      <vt:lpstr>FakturSkup_99</vt:lpstr>
      <vt:lpstr>FC_ucastnik</vt:lpstr>
      <vt:lpstr>FC_zajemce</vt:lpstr>
      <vt:lpstr>Form_code1</vt:lpstr>
      <vt:lpstr>Form_code2</vt:lpstr>
      <vt:lpstr>Form_code3</vt:lpstr>
      <vt:lpstr>FS</vt:lpstr>
      <vt:lpstr>FSpodrobnosti0_1</vt:lpstr>
      <vt:lpstr>FSpodrobnosti0_10</vt:lpstr>
      <vt:lpstr>FSpodrobnosti0_100</vt:lpstr>
      <vt:lpstr>FSpodrobnosti0_11</vt:lpstr>
      <vt:lpstr>FSpodrobnosti0_12</vt:lpstr>
      <vt:lpstr>FSpodrobnosti0_13</vt:lpstr>
      <vt:lpstr>FSpodrobnosti0_14</vt:lpstr>
      <vt:lpstr>FSpodrobnosti0_15</vt:lpstr>
      <vt:lpstr>FSpodrobnosti0_16</vt:lpstr>
      <vt:lpstr>FSpodrobnosti0_17</vt:lpstr>
      <vt:lpstr>FSpodrobnosti0_18</vt:lpstr>
      <vt:lpstr>FSpodrobnosti0_19</vt:lpstr>
      <vt:lpstr>FSpodrobnosti0_2</vt:lpstr>
      <vt:lpstr>FSpodrobnosti0_20</vt:lpstr>
      <vt:lpstr>FSpodrobnosti0_21</vt:lpstr>
      <vt:lpstr>FSpodrobnosti0_22</vt:lpstr>
      <vt:lpstr>FSpodrobnosti0_23</vt:lpstr>
      <vt:lpstr>FSpodrobnosti0_24</vt:lpstr>
      <vt:lpstr>FSpodrobnosti0_25</vt:lpstr>
      <vt:lpstr>FSpodrobnosti0_26</vt:lpstr>
      <vt:lpstr>FSpodrobnosti0_27</vt:lpstr>
      <vt:lpstr>FSpodrobnosti0_28</vt:lpstr>
      <vt:lpstr>FSpodrobnosti0_29</vt:lpstr>
      <vt:lpstr>FSpodrobnosti0_3</vt:lpstr>
      <vt:lpstr>FSpodrobnosti0_30</vt:lpstr>
      <vt:lpstr>FSpodrobnosti0_31</vt:lpstr>
      <vt:lpstr>FSpodrobnosti0_32</vt:lpstr>
      <vt:lpstr>FSpodrobnosti0_33</vt:lpstr>
      <vt:lpstr>FSpodrobnosti0_34</vt:lpstr>
      <vt:lpstr>FSpodrobnosti0_35</vt:lpstr>
      <vt:lpstr>FSpodrobnosti0_36</vt:lpstr>
      <vt:lpstr>FSpodrobnosti0_37</vt:lpstr>
      <vt:lpstr>FSpodrobnosti0_38</vt:lpstr>
      <vt:lpstr>FSpodrobnosti0_39</vt:lpstr>
      <vt:lpstr>FSpodrobnosti0_4</vt:lpstr>
      <vt:lpstr>FSpodrobnosti0_40</vt:lpstr>
      <vt:lpstr>FSpodrobnosti0_41</vt:lpstr>
      <vt:lpstr>FSpodrobnosti0_42</vt:lpstr>
      <vt:lpstr>FSpodrobnosti0_43</vt:lpstr>
      <vt:lpstr>FSpodrobnosti0_44</vt:lpstr>
      <vt:lpstr>FSpodrobnosti0_45</vt:lpstr>
      <vt:lpstr>FSpodrobnosti0_46</vt:lpstr>
      <vt:lpstr>FSpodrobnosti0_47</vt:lpstr>
      <vt:lpstr>FSpodrobnosti0_48</vt:lpstr>
      <vt:lpstr>FSpodrobnosti0_49</vt:lpstr>
      <vt:lpstr>FSpodrobnosti0_5</vt:lpstr>
      <vt:lpstr>FSpodrobnosti0_50</vt:lpstr>
      <vt:lpstr>FSpodrobnosti0_51</vt:lpstr>
      <vt:lpstr>FSpodrobnosti0_52</vt:lpstr>
      <vt:lpstr>FSpodrobnosti0_53</vt:lpstr>
      <vt:lpstr>FSpodrobnosti0_54</vt:lpstr>
      <vt:lpstr>FSpodrobnosti0_55</vt:lpstr>
      <vt:lpstr>FSpodrobnosti0_56</vt:lpstr>
      <vt:lpstr>FSpodrobnosti0_57</vt:lpstr>
      <vt:lpstr>FSpodrobnosti0_58</vt:lpstr>
      <vt:lpstr>FSpodrobnosti0_59</vt:lpstr>
      <vt:lpstr>FSpodrobnosti0_6</vt:lpstr>
      <vt:lpstr>FSpodrobnosti0_60</vt:lpstr>
      <vt:lpstr>FSpodrobnosti0_61</vt:lpstr>
      <vt:lpstr>FSpodrobnosti0_62</vt:lpstr>
      <vt:lpstr>FSpodrobnosti0_63</vt:lpstr>
      <vt:lpstr>FSpodrobnosti0_64</vt:lpstr>
      <vt:lpstr>FSpodrobnosti0_65</vt:lpstr>
      <vt:lpstr>FSpodrobnosti0_66</vt:lpstr>
      <vt:lpstr>FSpodrobnosti0_67</vt:lpstr>
      <vt:lpstr>FSpodrobnosti0_68</vt:lpstr>
      <vt:lpstr>FSpodrobnosti0_69</vt:lpstr>
      <vt:lpstr>FSpodrobnosti0_7</vt:lpstr>
      <vt:lpstr>FSpodrobnosti0_70</vt:lpstr>
      <vt:lpstr>FSpodrobnosti0_71</vt:lpstr>
      <vt:lpstr>FSpodrobnosti0_72</vt:lpstr>
      <vt:lpstr>FSpodrobnosti0_73</vt:lpstr>
      <vt:lpstr>FSpodrobnosti0_74</vt:lpstr>
      <vt:lpstr>FSpodrobnosti0_75</vt:lpstr>
      <vt:lpstr>FSpodrobnosti0_76</vt:lpstr>
      <vt:lpstr>FSpodrobnosti0_77</vt:lpstr>
      <vt:lpstr>FSpodrobnosti0_78</vt:lpstr>
      <vt:lpstr>FSpodrobnosti0_79</vt:lpstr>
      <vt:lpstr>FSpodrobnosti0_8</vt:lpstr>
      <vt:lpstr>FSpodrobnosti0_80</vt:lpstr>
      <vt:lpstr>FSpodrobnosti0_81</vt:lpstr>
      <vt:lpstr>FSpodrobnosti0_82</vt:lpstr>
      <vt:lpstr>FSpodrobnosti0_83</vt:lpstr>
      <vt:lpstr>FSpodrobnosti0_84</vt:lpstr>
      <vt:lpstr>FSpodrobnosti0_85</vt:lpstr>
      <vt:lpstr>FSpodrobnosti0_86</vt:lpstr>
      <vt:lpstr>FSpodrobnosti0_87</vt:lpstr>
      <vt:lpstr>FSpodrobnosti0_88</vt:lpstr>
      <vt:lpstr>FSpodrobnosti0_89</vt:lpstr>
      <vt:lpstr>FSpodrobnosti0_9</vt:lpstr>
      <vt:lpstr>FSpodrobnosti0_90</vt:lpstr>
      <vt:lpstr>FSpodrobnosti0_91</vt:lpstr>
      <vt:lpstr>FSpodrobnosti0_92</vt:lpstr>
      <vt:lpstr>FSpodrobnosti0_93</vt:lpstr>
      <vt:lpstr>FSpodrobnosti0_94</vt:lpstr>
      <vt:lpstr>FSpodrobnosti0_95</vt:lpstr>
      <vt:lpstr>FSpodrobnosti0_96</vt:lpstr>
      <vt:lpstr>FSpodrobnosti0_97</vt:lpstr>
      <vt:lpstr>FSpodrobnosti0_98</vt:lpstr>
      <vt:lpstr>FSpodrobnosti0_99</vt:lpstr>
      <vt:lpstr>FSpodrobnosti1_1</vt:lpstr>
      <vt:lpstr>FSpodrobnosti1_10</vt:lpstr>
      <vt:lpstr>FSpodrobnosti1_100</vt:lpstr>
      <vt:lpstr>FSpodrobnosti1_11</vt:lpstr>
      <vt:lpstr>FSpodrobnosti1_12</vt:lpstr>
      <vt:lpstr>FSpodrobnosti1_13</vt:lpstr>
      <vt:lpstr>FSpodrobnosti1_14</vt:lpstr>
      <vt:lpstr>FSpodrobnosti1_15</vt:lpstr>
      <vt:lpstr>FSpodrobnosti1_16</vt:lpstr>
      <vt:lpstr>FSpodrobnosti1_17</vt:lpstr>
      <vt:lpstr>FSpodrobnosti1_18</vt:lpstr>
      <vt:lpstr>FSpodrobnosti1_19</vt:lpstr>
      <vt:lpstr>FSpodrobnosti1_2</vt:lpstr>
      <vt:lpstr>FSpodrobnosti1_20</vt:lpstr>
      <vt:lpstr>FSpodrobnosti1_21</vt:lpstr>
      <vt:lpstr>FSpodrobnosti1_22</vt:lpstr>
      <vt:lpstr>FSpodrobnosti1_23</vt:lpstr>
      <vt:lpstr>FSpodrobnosti1_24</vt:lpstr>
      <vt:lpstr>FSpodrobnosti1_25</vt:lpstr>
      <vt:lpstr>FSpodrobnosti1_26</vt:lpstr>
      <vt:lpstr>FSpodrobnosti1_27</vt:lpstr>
      <vt:lpstr>FSpodrobnosti1_28</vt:lpstr>
      <vt:lpstr>FSpodrobnosti1_29</vt:lpstr>
      <vt:lpstr>FSpodrobnosti1_3</vt:lpstr>
      <vt:lpstr>FSpodrobnosti1_30</vt:lpstr>
      <vt:lpstr>FSpodrobnosti1_31</vt:lpstr>
      <vt:lpstr>FSpodrobnosti1_32</vt:lpstr>
      <vt:lpstr>FSpodrobnosti1_33</vt:lpstr>
      <vt:lpstr>FSpodrobnosti1_34</vt:lpstr>
      <vt:lpstr>FSpodrobnosti1_35</vt:lpstr>
      <vt:lpstr>FSpodrobnosti1_36</vt:lpstr>
      <vt:lpstr>FSpodrobnosti1_37</vt:lpstr>
      <vt:lpstr>FSpodrobnosti1_38</vt:lpstr>
      <vt:lpstr>FSpodrobnosti1_39</vt:lpstr>
      <vt:lpstr>FSpodrobnosti1_4</vt:lpstr>
      <vt:lpstr>FSpodrobnosti1_40</vt:lpstr>
      <vt:lpstr>FSpodrobnosti1_41</vt:lpstr>
      <vt:lpstr>FSpodrobnosti1_42</vt:lpstr>
      <vt:lpstr>FSpodrobnosti1_43</vt:lpstr>
      <vt:lpstr>FSpodrobnosti1_44</vt:lpstr>
      <vt:lpstr>FSpodrobnosti1_45</vt:lpstr>
      <vt:lpstr>FSpodrobnosti1_46</vt:lpstr>
      <vt:lpstr>FSpodrobnosti1_47</vt:lpstr>
      <vt:lpstr>FSpodrobnosti1_48</vt:lpstr>
      <vt:lpstr>FSpodrobnosti1_49</vt:lpstr>
      <vt:lpstr>FSpodrobnosti1_5</vt:lpstr>
      <vt:lpstr>FSpodrobnosti1_50</vt:lpstr>
      <vt:lpstr>FSpodrobnosti1_51</vt:lpstr>
      <vt:lpstr>FSpodrobnosti1_52</vt:lpstr>
      <vt:lpstr>FSpodrobnosti1_53</vt:lpstr>
      <vt:lpstr>FSpodrobnosti1_54</vt:lpstr>
      <vt:lpstr>FSpodrobnosti1_55</vt:lpstr>
      <vt:lpstr>FSpodrobnosti1_56</vt:lpstr>
      <vt:lpstr>FSpodrobnosti1_57</vt:lpstr>
      <vt:lpstr>FSpodrobnosti1_58</vt:lpstr>
      <vt:lpstr>FSpodrobnosti1_59</vt:lpstr>
      <vt:lpstr>FSpodrobnosti1_6</vt:lpstr>
      <vt:lpstr>FSpodrobnosti1_60</vt:lpstr>
      <vt:lpstr>FSpodrobnosti1_61</vt:lpstr>
      <vt:lpstr>FSpodrobnosti1_62</vt:lpstr>
      <vt:lpstr>FSpodrobnosti1_63</vt:lpstr>
      <vt:lpstr>FSpodrobnosti1_64</vt:lpstr>
      <vt:lpstr>FSpodrobnosti1_65</vt:lpstr>
      <vt:lpstr>FSpodrobnosti1_66</vt:lpstr>
      <vt:lpstr>FSpodrobnosti1_67</vt:lpstr>
      <vt:lpstr>FSpodrobnosti1_68</vt:lpstr>
      <vt:lpstr>FSpodrobnosti1_69</vt:lpstr>
      <vt:lpstr>FSpodrobnosti1_7</vt:lpstr>
      <vt:lpstr>FSpodrobnosti1_70</vt:lpstr>
      <vt:lpstr>FSpodrobnosti1_71</vt:lpstr>
      <vt:lpstr>FSpodrobnosti1_72</vt:lpstr>
      <vt:lpstr>FSpodrobnosti1_73</vt:lpstr>
      <vt:lpstr>FSpodrobnosti1_74</vt:lpstr>
      <vt:lpstr>FSpodrobnosti1_75</vt:lpstr>
      <vt:lpstr>FSpodrobnosti1_76</vt:lpstr>
      <vt:lpstr>FSpodrobnosti1_77</vt:lpstr>
      <vt:lpstr>FSpodrobnosti1_78</vt:lpstr>
      <vt:lpstr>FSpodrobnosti1_79</vt:lpstr>
      <vt:lpstr>FSpodrobnosti1_8</vt:lpstr>
      <vt:lpstr>FSpodrobnosti1_80</vt:lpstr>
      <vt:lpstr>FSpodrobnosti1_81</vt:lpstr>
      <vt:lpstr>FSpodrobnosti1_82</vt:lpstr>
      <vt:lpstr>FSpodrobnosti1_83</vt:lpstr>
      <vt:lpstr>FSpodrobnosti1_84</vt:lpstr>
      <vt:lpstr>FSpodrobnosti1_85</vt:lpstr>
      <vt:lpstr>FSpodrobnosti1_86</vt:lpstr>
      <vt:lpstr>FSpodrobnosti1_87</vt:lpstr>
      <vt:lpstr>FSpodrobnosti1_88</vt:lpstr>
      <vt:lpstr>FSpodrobnosti1_89</vt:lpstr>
      <vt:lpstr>FSpodrobnosti1_9</vt:lpstr>
      <vt:lpstr>FSpodrobnosti1_90</vt:lpstr>
      <vt:lpstr>FSpodrobnosti1_91</vt:lpstr>
      <vt:lpstr>FSpodrobnosti1_92</vt:lpstr>
      <vt:lpstr>FSpodrobnosti1_93</vt:lpstr>
      <vt:lpstr>FSpodrobnosti1_94</vt:lpstr>
      <vt:lpstr>FSpodrobnosti1_95</vt:lpstr>
      <vt:lpstr>FSpodrobnosti1_96</vt:lpstr>
      <vt:lpstr>FSpodrobnosti1_97</vt:lpstr>
      <vt:lpstr>FSpodrobnosti1_98</vt:lpstr>
      <vt:lpstr>FSpodrobnosti1_99</vt:lpstr>
      <vt:lpstr>FSpodrobnosti2_1</vt:lpstr>
      <vt:lpstr>FSpodrobnosti2_10</vt:lpstr>
      <vt:lpstr>FSpodrobnosti2_100</vt:lpstr>
      <vt:lpstr>FSpodrobnosti2_11</vt:lpstr>
      <vt:lpstr>FSpodrobnosti2_12</vt:lpstr>
      <vt:lpstr>FSpodrobnosti2_13</vt:lpstr>
      <vt:lpstr>FSpodrobnosti2_14</vt:lpstr>
      <vt:lpstr>FSpodrobnosti2_15</vt:lpstr>
      <vt:lpstr>FSpodrobnosti2_16</vt:lpstr>
      <vt:lpstr>FSpodrobnosti2_17</vt:lpstr>
      <vt:lpstr>FSpodrobnosti2_18</vt:lpstr>
      <vt:lpstr>FSpodrobnosti2_19</vt:lpstr>
      <vt:lpstr>FSpodrobnosti2_2</vt:lpstr>
      <vt:lpstr>FSpodrobnosti2_20</vt:lpstr>
      <vt:lpstr>FSpodrobnosti2_21</vt:lpstr>
      <vt:lpstr>FSpodrobnosti2_22</vt:lpstr>
      <vt:lpstr>FSpodrobnosti2_23</vt:lpstr>
      <vt:lpstr>FSpodrobnosti2_24</vt:lpstr>
      <vt:lpstr>FSpodrobnosti2_25</vt:lpstr>
      <vt:lpstr>FSpodrobnosti2_26</vt:lpstr>
      <vt:lpstr>FSpodrobnosti2_27</vt:lpstr>
      <vt:lpstr>FSpodrobnosti2_28</vt:lpstr>
      <vt:lpstr>FSpodrobnosti2_29</vt:lpstr>
      <vt:lpstr>FSpodrobnosti2_3</vt:lpstr>
      <vt:lpstr>FSpodrobnosti2_30</vt:lpstr>
      <vt:lpstr>FSpodrobnosti2_31</vt:lpstr>
      <vt:lpstr>FSpodrobnosti2_32</vt:lpstr>
      <vt:lpstr>FSpodrobnosti2_33</vt:lpstr>
      <vt:lpstr>FSpodrobnosti2_34</vt:lpstr>
      <vt:lpstr>FSpodrobnosti2_35</vt:lpstr>
      <vt:lpstr>FSpodrobnosti2_36</vt:lpstr>
      <vt:lpstr>FSpodrobnosti2_37</vt:lpstr>
      <vt:lpstr>FSpodrobnosti2_38</vt:lpstr>
      <vt:lpstr>FSpodrobnosti2_39</vt:lpstr>
      <vt:lpstr>FSpodrobnosti2_4</vt:lpstr>
      <vt:lpstr>FSpodrobnosti2_40</vt:lpstr>
      <vt:lpstr>FSpodrobnosti2_41</vt:lpstr>
      <vt:lpstr>FSpodrobnosti2_42</vt:lpstr>
      <vt:lpstr>FSpodrobnosti2_43</vt:lpstr>
      <vt:lpstr>FSpodrobnosti2_44</vt:lpstr>
      <vt:lpstr>FSpodrobnosti2_45</vt:lpstr>
      <vt:lpstr>FSpodrobnosti2_46</vt:lpstr>
      <vt:lpstr>FSpodrobnosti2_47</vt:lpstr>
      <vt:lpstr>FSpodrobnosti2_48</vt:lpstr>
      <vt:lpstr>FSpodrobnosti2_49</vt:lpstr>
      <vt:lpstr>FSpodrobnosti2_5</vt:lpstr>
      <vt:lpstr>FSpodrobnosti2_50</vt:lpstr>
      <vt:lpstr>FSpodrobnosti2_51</vt:lpstr>
      <vt:lpstr>FSpodrobnosti2_52</vt:lpstr>
      <vt:lpstr>FSpodrobnosti2_53</vt:lpstr>
      <vt:lpstr>FSpodrobnosti2_54</vt:lpstr>
      <vt:lpstr>FSpodrobnosti2_55</vt:lpstr>
      <vt:lpstr>FSpodrobnosti2_56</vt:lpstr>
      <vt:lpstr>FSpodrobnosti2_57</vt:lpstr>
      <vt:lpstr>FSpodrobnosti2_58</vt:lpstr>
      <vt:lpstr>FSpodrobnosti2_59</vt:lpstr>
      <vt:lpstr>FSpodrobnosti2_6</vt:lpstr>
      <vt:lpstr>FSpodrobnosti2_60</vt:lpstr>
      <vt:lpstr>FSpodrobnosti2_61</vt:lpstr>
      <vt:lpstr>FSpodrobnosti2_62</vt:lpstr>
      <vt:lpstr>FSpodrobnosti2_63</vt:lpstr>
      <vt:lpstr>FSpodrobnosti2_64</vt:lpstr>
      <vt:lpstr>FSpodrobnosti2_65</vt:lpstr>
      <vt:lpstr>FSpodrobnosti2_66</vt:lpstr>
      <vt:lpstr>FSpodrobnosti2_67</vt:lpstr>
      <vt:lpstr>FSpodrobnosti2_68</vt:lpstr>
      <vt:lpstr>FSpodrobnosti2_69</vt:lpstr>
      <vt:lpstr>FSpodrobnosti2_7</vt:lpstr>
      <vt:lpstr>FSpodrobnosti2_70</vt:lpstr>
      <vt:lpstr>FSpodrobnosti2_71</vt:lpstr>
      <vt:lpstr>FSpodrobnosti2_72</vt:lpstr>
      <vt:lpstr>FSpodrobnosti2_73</vt:lpstr>
      <vt:lpstr>FSpodrobnosti2_74</vt:lpstr>
      <vt:lpstr>FSpodrobnosti2_75</vt:lpstr>
      <vt:lpstr>FSpodrobnosti2_76</vt:lpstr>
      <vt:lpstr>FSpodrobnosti2_77</vt:lpstr>
      <vt:lpstr>FSpodrobnosti2_78</vt:lpstr>
      <vt:lpstr>FSpodrobnosti2_79</vt:lpstr>
      <vt:lpstr>FSpodrobnosti2_8</vt:lpstr>
      <vt:lpstr>FSpodrobnosti2_80</vt:lpstr>
      <vt:lpstr>FSpodrobnosti2_81</vt:lpstr>
      <vt:lpstr>FSpodrobnosti2_82</vt:lpstr>
      <vt:lpstr>FSpodrobnosti2_83</vt:lpstr>
      <vt:lpstr>FSpodrobnosti2_84</vt:lpstr>
      <vt:lpstr>FSpodrobnosti2_85</vt:lpstr>
      <vt:lpstr>FSpodrobnosti2_86</vt:lpstr>
      <vt:lpstr>FSpodrobnosti2_87</vt:lpstr>
      <vt:lpstr>FSpodrobnosti2_88</vt:lpstr>
      <vt:lpstr>FSpodrobnosti2_89</vt:lpstr>
      <vt:lpstr>FSpodrobnosti2_9</vt:lpstr>
      <vt:lpstr>FSpodrobnosti2_90</vt:lpstr>
      <vt:lpstr>FSpodrobnosti2_91</vt:lpstr>
      <vt:lpstr>FSpodrobnosti2_92</vt:lpstr>
      <vt:lpstr>FSpodrobnosti2_93</vt:lpstr>
      <vt:lpstr>FSpodrobnosti2_94</vt:lpstr>
      <vt:lpstr>FSpodrobnosti2_95</vt:lpstr>
      <vt:lpstr>FSpodrobnosti2_96</vt:lpstr>
      <vt:lpstr>FSpodrobnosti2_97</vt:lpstr>
      <vt:lpstr>FSpodrobnosti2_98</vt:lpstr>
      <vt:lpstr>FSpodrobnosti2_99</vt:lpstr>
      <vt:lpstr>GDPR_FO</vt:lpstr>
      <vt:lpstr>GDPR_FO_3ST</vt:lpstr>
      <vt:lpstr>GDPR_FO_3ST_N</vt:lpstr>
      <vt:lpstr>GDPR_FO_N</vt:lpstr>
      <vt:lpstr>HesloProBlok</vt:lpstr>
      <vt:lpstr>HesloProBLok_1</vt:lpstr>
      <vt:lpstr>HesloProBLok_10</vt:lpstr>
      <vt:lpstr>HesloProBLok_100</vt:lpstr>
      <vt:lpstr>HesloProBLok_11</vt:lpstr>
      <vt:lpstr>HesloProBLok_12</vt:lpstr>
      <vt:lpstr>HesloProBLok_13</vt:lpstr>
      <vt:lpstr>HesloProBLok_14</vt:lpstr>
      <vt:lpstr>HesloProBLok_15</vt:lpstr>
      <vt:lpstr>HesloProBLok_16</vt:lpstr>
      <vt:lpstr>HesloProBLok_17</vt:lpstr>
      <vt:lpstr>HesloProBLok_18</vt:lpstr>
      <vt:lpstr>HesloProBLok_19</vt:lpstr>
      <vt:lpstr>HesloProBLok_2</vt:lpstr>
      <vt:lpstr>HesloProBLok_20</vt:lpstr>
      <vt:lpstr>HesloProBLok_21</vt:lpstr>
      <vt:lpstr>HesloProBLok_22</vt:lpstr>
      <vt:lpstr>HesloProBLok_23</vt:lpstr>
      <vt:lpstr>HesloProBLok_24</vt:lpstr>
      <vt:lpstr>HesloProBLok_25</vt:lpstr>
      <vt:lpstr>HesloProBLok_26</vt:lpstr>
      <vt:lpstr>HesloProBLok_27</vt:lpstr>
      <vt:lpstr>HesloProBLok_28</vt:lpstr>
      <vt:lpstr>HesloProBLok_29</vt:lpstr>
      <vt:lpstr>HesloProBLok_3</vt:lpstr>
      <vt:lpstr>HesloProBLok_30</vt:lpstr>
      <vt:lpstr>HesloProBLok_31</vt:lpstr>
      <vt:lpstr>HesloProBLok_32</vt:lpstr>
      <vt:lpstr>HesloProBLok_33</vt:lpstr>
      <vt:lpstr>HesloProBLok_34</vt:lpstr>
      <vt:lpstr>HesloProBLok_35</vt:lpstr>
      <vt:lpstr>HesloProBLok_36</vt:lpstr>
      <vt:lpstr>HesloProBLok_37</vt:lpstr>
      <vt:lpstr>HesloProBLok_38</vt:lpstr>
      <vt:lpstr>HesloProBLok_39</vt:lpstr>
      <vt:lpstr>HesloProBLok_4</vt:lpstr>
      <vt:lpstr>HesloProBLok_40</vt:lpstr>
      <vt:lpstr>HesloProBLok_41</vt:lpstr>
      <vt:lpstr>HesloProBLok_42</vt:lpstr>
      <vt:lpstr>HesloProBLok_43</vt:lpstr>
      <vt:lpstr>HesloProBLok_44</vt:lpstr>
      <vt:lpstr>HesloProBLok_45</vt:lpstr>
      <vt:lpstr>HesloProBLok_46</vt:lpstr>
      <vt:lpstr>HesloProBLok_47</vt:lpstr>
      <vt:lpstr>HesloProBLok_48</vt:lpstr>
      <vt:lpstr>HesloProBLok_49</vt:lpstr>
      <vt:lpstr>HesloProBLok_5</vt:lpstr>
      <vt:lpstr>HesloProBLok_50</vt:lpstr>
      <vt:lpstr>HesloProBLok_51</vt:lpstr>
      <vt:lpstr>HesloProBLok_52</vt:lpstr>
      <vt:lpstr>HesloProBLok_53</vt:lpstr>
      <vt:lpstr>HesloProBLok_54</vt:lpstr>
      <vt:lpstr>HesloProBLok_55</vt:lpstr>
      <vt:lpstr>HesloProBLok_56</vt:lpstr>
      <vt:lpstr>HesloProBLok_57</vt:lpstr>
      <vt:lpstr>HesloProBLok_58</vt:lpstr>
      <vt:lpstr>HesloProBLok_59</vt:lpstr>
      <vt:lpstr>HesloProBLok_6</vt:lpstr>
      <vt:lpstr>HesloProBLok_60</vt:lpstr>
      <vt:lpstr>HesloProBLok_61</vt:lpstr>
      <vt:lpstr>HesloProBLok_62</vt:lpstr>
      <vt:lpstr>HesloProBLok_63</vt:lpstr>
      <vt:lpstr>HesloProBLok_64</vt:lpstr>
      <vt:lpstr>HesloProBLok_65</vt:lpstr>
      <vt:lpstr>HesloProBLok_66</vt:lpstr>
      <vt:lpstr>HesloProBLok_67</vt:lpstr>
      <vt:lpstr>HesloProBLok_68</vt:lpstr>
      <vt:lpstr>HesloProBLok_69</vt:lpstr>
      <vt:lpstr>HesloProBLok_7</vt:lpstr>
      <vt:lpstr>HesloProBLok_70</vt:lpstr>
      <vt:lpstr>HesloProBLok_71</vt:lpstr>
      <vt:lpstr>HesloProBLok_72</vt:lpstr>
      <vt:lpstr>HesloProBLok_73</vt:lpstr>
      <vt:lpstr>HesloProBLok_74</vt:lpstr>
      <vt:lpstr>HesloProBLok_75</vt:lpstr>
      <vt:lpstr>HesloProBLok_76</vt:lpstr>
      <vt:lpstr>HesloProBLok_77</vt:lpstr>
      <vt:lpstr>HesloProBLok_78</vt:lpstr>
      <vt:lpstr>HesloProBLok_79</vt:lpstr>
      <vt:lpstr>HesloProBLok_8</vt:lpstr>
      <vt:lpstr>HesloProBLok_80</vt:lpstr>
      <vt:lpstr>HesloProBLok_81</vt:lpstr>
      <vt:lpstr>HesloProBLok_82</vt:lpstr>
      <vt:lpstr>HesloProBLok_83</vt:lpstr>
      <vt:lpstr>HesloProBLok_84</vt:lpstr>
      <vt:lpstr>HesloProBLok_85</vt:lpstr>
      <vt:lpstr>HesloProBLok_86</vt:lpstr>
      <vt:lpstr>HesloProBLok_87</vt:lpstr>
      <vt:lpstr>HesloProBLok_88</vt:lpstr>
      <vt:lpstr>HesloProBLok_89</vt:lpstr>
      <vt:lpstr>HesloProBLok_9</vt:lpstr>
      <vt:lpstr>HesloProBLok_90</vt:lpstr>
      <vt:lpstr>HesloProBLok_91</vt:lpstr>
      <vt:lpstr>HesloProBLok_92</vt:lpstr>
      <vt:lpstr>HesloProBLok_93</vt:lpstr>
      <vt:lpstr>HesloProBLok_94</vt:lpstr>
      <vt:lpstr>HesloProBLok_95</vt:lpstr>
      <vt:lpstr>HesloProBLok_96</vt:lpstr>
      <vt:lpstr>HesloProBLok_97</vt:lpstr>
      <vt:lpstr>HesloProBLok_98</vt:lpstr>
      <vt:lpstr>HesloProBLok_99</vt:lpstr>
      <vt:lpstr>hlasovka</vt:lpstr>
      <vt:lpstr>Check</vt:lpstr>
      <vt:lpstr>Check_code</vt:lpstr>
      <vt:lpstr>CheckPriloha2</vt:lpstr>
      <vt:lpstr>ID1_lst</vt:lpstr>
      <vt:lpstr>ID2_lst</vt:lpstr>
      <vt:lpstr>JmenoKontakt</vt:lpstr>
      <vt:lpstr>JmenoKontakt_1</vt:lpstr>
      <vt:lpstr>JmenoKontakt_10</vt:lpstr>
      <vt:lpstr>JmenoKontakt_11</vt:lpstr>
      <vt:lpstr>JmenoKontakt_12</vt:lpstr>
      <vt:lpstr>JmenoKontakt_13</vt:lpstr>
      <vt:lpstr>JmenoKontakt_14</vt:lpstr>
      <vt:lpstr>JmenoKontakt_15</vt:lpstr>
      <vt:lpstr>JmenoKontakt_16</vt:lpstr>
      <vt:lpstr>JmenoKontakt_17</vt:lpstr>
      <vt:lpstr>JmenoKontakt_18</vt:lpstr>
      <vt:lpstr>JmenoKontakt_19</vt:lpstr>
      <vt:lpstr>JmenoKontakt_2</vt:lpstr>
      <vt:lpstr>JmenoKontakt_20</vt:lpstr>
      <vt:lpstr>JmenoKontakt_3</vt:lpstr>
      <vt:lpstr>JmenoKontakt_4</vt:lpstr>
      <vt:lpstr>JmenoKontakt_5</vt:lpstr>
      <vt:lpstr>JmenoKontakt_6</vt:lpstr>
      <vt:lpstr>JmenoKontakt_7</vt:lpstr>
      <vt:lpstr>JmenoKontakt_8</vt:lpstr>
      <vt:lpstr>JmenoKontakt_9</vt:lpstr>
      <vt:lpstr>KAT</vt:lpstr>
      <vt:lpstr>KAT_2</vt:lpstr>
      <vt:lpstr>KodBanky</vt:lpstr>
      <vt:lpstr>KodBanky_1</vt:lpstr>
      <vt:lpstr>KodBanky_10</vt:lpstr>
      <vt:lpstr>KodBanky_11</vt:lpstr>
      <vt:lpstr>KodBanky_12</vt:lpstr>
      <vt:lpstr>KodBanky_13</vt:lpstr>
      <vt:lpstr>KodBanky_14</vt:lpstr>
      <vt:lpstr>KodBanky_15</vt:lpstr>
      <vt:lpstr>KodBanky_16</vt:lpstr>
      <vt:lpstr>KodBanky_17</vt:lpstr>
      <vt:lpstr>KodBanky_18</vt:lpstr>
      <vt:lpstr>KodBanky_19</vt:lpstr>
      <vt:lpstr>KodBanky_2</vt:lpstr>
      <vt:lpstr>KodBanky_20</vt:lpstr>
      <vt:lpstr>KodBanky_3</vt:lpstr>
      <vt:lpstr>KodBanky_4</vt:lpstr>
      <vt:lpstr>KodBanky_5</vt:lpstr>
      <vt:lpstr>KodBanky_6</vt:lpstr>
      <vt:lpstr>KodBanky_7</vt:lpstr>
      <vt:lpstr>KodBanky_8</vt:lpstr>
      <vt:lpstr>KodBanky_9</vt:lpstr>
      <vt:lpstr>Kontakt_role_opt</vt:lpstr>
      <vt:lpstr>KontrolaP1</vt:lpstr>
      <vt:lpstr>Limit</vt:lpstr>
      <vt:lpstr>Limit_1</vt:lpstr>
      <vt:lpstr>Limit_10</vt:lpstr>
      <vt:lpstr>Limit_11</vt:lpstr>
      <vt:lpstr>Limit_12</vt:lpstr>
      <vt:lpstr>Limit_13</vt:lpstr>
      <vt:lpstr>Limit_14</vt:lpstr>
      <vt:lpstr>Limit_15</vt:lpstr>
      <vt:lpstr>Limit_16</vt:lpstr>
      <vt:lpstr>Limit_17</vt:lpstr>
      <vt:lpstr>Limit_18</vt:lpstr>
      <vt:lpstr>Limit_19</vt:lpstr>
      <vt:lpstr>Limit_2</vt:lpstr>
      <vt:lpstr>Limit_20</vt:lpstr>
      <vt:lpstr>Limit_3</vt:lpstr>
      <vt:lpstr>Limit_4</vt:lpstr>
      <vt:lpstr>Limit_5</vt:lpstr>
      <vt:lpstr>Limit_6</vt:lpstr>
      <vt:lpstr>Limit_7</vt:lpstr>
      <vt:lpstr>Limit_8</vt:lpstr>
      <vt:lpstr>Limit_9</vt:lpstr>
      <vt:lpstr>lst_nationality</vt:lpstr>
      <vt:lpstr>lst_pravni_subj</vt:lpstr>
      <vt:lpstr>lstZakazanePiny</vt:lpstr>
      <vt:lpstr>Mesto</vt:lpstr>
      <vt:lpstr>Mesto_1</vt:lpstr>
      <vt:lpstr>Mesto_10</vt:lpstr>
      <vt:lpstr>Mesto_11</vt:lpstr>
      <vt:lpstr>Mesto_12</vt:lpstr>
      <vt:lpstr>Mesto_13</vt:lpstr>
      <vt:lpstr>Mesto_14</vt:lpstr>
      <vt:lpstr>Mesto_15</vt:lpstr>
      <vt:lpstr>Mesto_16</vt:lpstr>
      <vt:lpstr>Mesto_17</vt:lpstr>
      <vt:lpstr>Mesto_18</vt:lpstr>
      <vt:lpstr>Mesto_19</vt:lpstr>
      <vt:lpstr>Mesto_2</vt:lpstr>
      <vt:lpstr>Mesto_20</vt:lpstr>
      <vt:lpstr>Mesto_3</vt:lpstr>
      <vt:lpstr>Mesto_4</vt:lpstr>
      <vt:lpstr>Mesto_5</vt:lpstr>
      <vt:lpstr>Mesto_6</vt:lpstr>
      <vt:lpstr>Mesto_7</vt:lpstr>
      <vt:lpstr>Mesto_8</vt:lpstr>
      <vt:lpstr>Mesto_9</vt:lpstr>
      <vt:lpstr>MKTapporove_FO</vt:lpstr>
      <vt:lpstr>MKTapporove_FO_N</vt:lpstr>
      <vt:lpstr>MKTapporove_PO</vt:lpstr>
      <vt:lpstr>MMS</vt:lpstr>
      <vt:lpstr>MMS_1</vt:lpstr>
      <vt:lpstr>MMS_10</vt:lpstr>
      <vt:lpstr>MMS_100</vt:lpstr>
      <vt:lpstr>MMS_11</vt:lpstr>
      <vt:lpstr>MMS_12</vt:lpstr>
      <vt:lpstr>MMS_13</vt:lpstr>
      <vt:lpstr>MMS_14</vt:lpstr>
      <vt:lpstr>MMS_15</vt:lpstr>
      <vt:lpstr>MMS_16</vt:lpstr>
      <vt:lpstr>MMS_17</vt:lpstr>
      <vt:lpstr>MMS_18</vt:lpstr>
      <vt:lpstr>MMS_19</vt:lpstr>
      <vt:lpstr>MMS_2</vt:lpstr>
      <vt:lpstr>MMS_20</vt:lpstr>
      <vt:lpstr>MMS_21</vt:lpstr>
      <vt:lpstr>MMS_22</vt:lpstr>
      <vt:lpstr>MMS_23</vt:lpstr>
      <vt:lpstr>MMS_24</vt:lpstr>
      <vt:lpstr>MMS_25</vt:lpstr>
      <vt:lpstr>MMS_26</vt:lpstr>
      <vt:lpstr>MMS_27</vt:lpstr>
      <vt:lpstr>MMS_28</vt:lpstr>
      <vt:lpstr>MMS_29</vt:lpstr>
      <vt:lpstr>MMS_3</vt:lpstr>
      <vt:lpstr>MMS_30</vt:lpstr>
      <vt:lpstr>MMS_31</vt:lpstr>
      <vt:lpstr>MMS_32</vt:lpstr>
      <vt:lpstr>MMS_33</vt:lpstr>
      <vt:lpstr>MMS_34</vt:lpstr>
      <vt:lpstr>MMS_35</vt:lpstr>
      <vt:lpstr>MMS_36</vt:lpstr>
      <vt:lpstr>MMS_37</vt:lpstr>
      <vt:lpstr>MMS_38</vt:lpstr>
      <vt:lpstr>MMS_39</vt:lpstr>
      <vt:lpstr>MMS_4</vt:lpstr>
      <vt:lpstr>MMS_40</vt:lpstr>
      <vt:lpstr>MMS_41</vt:lpstr>
      <vt:lpstr>MMS_42</vt:lpstr>
      <vt:lpstr>MMS_43</vt:lpstr>
      <vt:lpstr>MMS_44</vt:lpstr>
      <vt:lpstr>MMS_45</vt:lpstr>
      <vt:lpstr>MMS_46</vt:lpstr>
      <vt:lpstr>MMS_47</vt:lpstr>
      <vt:lpstr>MMS_48</vt:lpstr>
      <vt:lpstr>MMS_49</vt:lpstr>
      <vt:lpstr>MMS_5</vt:lpstr>
      <vt:lpstr>MMS_50</vt:lpstr>
      <vt:lpstr>MMS_51</vt:lpstr>
      <vt:lpstr>MMS_52</vt:lpstr>
      <vt:lpstr>MMS_53</vt:lpstr>
      <vt:lpstr>MMS_54</vt:lpstr>
      <vt:lpstr>MMS_55</vt:lpstr>
      <vt:lpstr>MMS_56</vt:lpstr>
      <vt:lpstr>MMS_57</vt:lpstr>
      <vt:lpstr>MMS_58</vt:lpstr>
      <vt:lpstr>MMS_59</vt:lpstr>
      <vt:lpstr>MMS_6</vt:lpstr>
      <vt:lpstr>MMS_60</vt:lpstr>
      <vt:lpstr>MMS_61</vt:lpstr>
      <vt:lpstr>MMS_62</vt:lpstr>
      <vt:lpstr>MMS_63</vt:lpstr>
      <vt:lpstr>MMS_64</vt:lpstr>
      <vt:lpstr>MMS_65</vt:lpstr>
      <vt:lpstr>MMS_66</vt:lpstr>
      <vt:lpstr>MMS_67</vt:lpstr>
      <vt:lpstr>MMS_68</vt:lpstr>
      <vt:lpstr>MMS_69</vt:lpstr>
      <vt:lpstr>MMS_7</vt:lpstr>
      <vt:lpstr>MMS_70</vt:lpstr>
      <vt:lpstr>MMS_71</vt:lpstr>
      <vt:lpstr>MMS_72</vt:lpstr>
      <vt:lpstr>MMS_73</vt:lpstr>
      <vt:lpstr>MMS_74</vt:lpstr>
      <vt:lpstr>MMS_75</vt:lpstr>
      <vt:lpstr>MMS_76</vt:lpstr>
      <vt:lpstr>MMS_77</vt:lpstr>
      <vt:lpstr>MMS_78</vt:lpstr>
      <vt:lpstr>MMS_79</vt:lpstr>
      <vt:lpstr>MMS_8</vt:lpstr>
      <vt:lpstr>MMS_80</vt:lpstr>
      <vt:lpstr>MMS_81</vt:lpstr>
      <vt:lpstr>MMS_82</vt:lpstr>
      <vt:lpstr>MMS_83</vt:lpstr>
      <vt:lpstr>MMS_84</vt:lpstr>
      <vt:lpstr>MMS_85</vt:lpstr>
      <vt:lpstr>MMS_86</vt:lpstr>
      <vt:lpstr>MMS_87</vt:lpstr>
      <vt:lpstr>MMS_88</vt:lpstr>
      <vt:lpstr>MMS_89</vt:lpstr>
      <vt:lpstr>MMS_9</vt:lpstr>
      <vt:lpstr>MMS_90</vt:lpstr>
      <vt:lpstr>MMS_91</vt:lpstr>
      <vt:lpstr>MMS_92</vt:lpstr>
      <vt:lpstr>MMS_93</vt:lpstr>
      <vt:lpstr>MMS_94</vt:lpstr>
      <vt:lpstr>MMS_95</vt:lpstr>
      <vt:lpstr>MMS_96</vt:lpstr>
      <vt:lpstr>MMS_97</vt:lpstr>
      <vt:lpstr>MMS_98</vt:lpstr>
      <vt:lpstr>MMS_99</vt:lpstr>
      <vt:lpstr>navigace</vt:lpstr>
      <vt:lpstr>NazevFS</vt:lpstr>
      <vt:lpstr>NazevFS_1</vt:lpstr>
      <vt:lpstr>NazevFS_10</vt:lpstr>
      <vt:lpstr>NazevFS_11</vt:lpstr>
      <vt:lpstr>NazevFS_12</vt:lpstr>
      <vt:lpstr>NazevFS_13</vt:lpstr>
      <vt:lpstr>NazevFS_14</vt:lpstr>
      <vt:lpstr>NazevFS_15</vt:lpstr>
      <vt:lpstr>NazevFS_16</vt:lpstr>
      <vt:lpstr>NazevFS_17</vt:lpstr>
      <vt:lpstr>NazevFS_18</vt:lpstr>
      <vt:lpstr>NazevFS_19</vt:lpstr>
      <vt:lpstr>NazevFS_2</vt:lpstr>
      <vt:lpstr>NazevFS_20</vt:lpstr>
      <vt:lpstr>NazevFS_3</vt:lpstr>
      <vt:lpstr>NazevFS_4</vt:lpstr>
      <vt:lpstr>NazevFS_5</vt:lpstr>
      <vt:lpstr>NazevFS_6</vt:lpstr>
      <vt:lpstr>NazevFS_7</vt:lpstr>
      <vt:lpstr>NazevFS_8</vt:lpstr>
      <vt:lpstr>NazevFS_9</vt:lpstr>
      <vt:lpstr>nepovol</vt:lpstr>
      <vt:lpstr>Notifikace</vt:lpstr>
      <vt:lpstr>ObchodniFirmaDod</vt:lpstr>
      <vt:lpstr>option_subjektivita</vt:lpstr>
      <vt:lpstr>OZ_jmeno</vt:lpstr>
      <vt:lpstr>OZ_kod</vt:lpstr>
      <vt:lpstr>OZ_prijmeni</vt:lpstr>
      <vt:lpstr>PodrobnostiFS</vt:lpstr>
      <vt:lpstr>PodrobVypisSluzeb</vt:lpstr>
      <vt:lpstr>PodrobVypisSluzeb_1</vt:lpstr>
      <vt:lpstr>PodrobVypisSluzeb_10</vt:lpstr>
      <vt:lpstr>PodrobVypisSluzeb_100</vt:lpstr>
      <vt:lpstr>PodrobVypisSluzeb_11</vt:lpstr>
      <vt:lpstr>PodrobVypisSluzeb_12</vt:lpstr>
      <vt:lpstr>PodrobVypisSluzeb_13</vt:lpstr>
      <vt:lpstr>PodrobVypisSluzeb_14</vt:lpstr>
      <vt:lpstr>PodrobVypisSluzeb_15</vt:lpstr>
      <vt:lpstr>PodrobVypisSluzeb_16</vt:lpstr>
      <vt:lpstr>PodrobVypisSluzeb_17</vt:lpstr>
      <vt:lpstr>PodrobVypisSluzeb_18</vt:lpstr>
      <vt:lpstr>PodrobVypisSluzeb_19</vt:lpstr>
      <vt:lpstr>PodrobVypisSluzeb_2</vt:lpstr>
      <vt:lpstr>PodrobVypisSluzeb_20</vt:lpstr>
      <vt:lpstr>PodrobVypisSluzeb_21</vt:lpstr>
      <vt:lpstr>PodrobVypisSluzeb_22</vt:lpstr>
      <vt:lpstr>PodrobVypisSluzeb_23</vt:lpstr>
      <vt:lpstr>PodrobVypisSluzeb_24</vt:lpstr>
      <vt:lpstr>PodrobVypisSluzeb_25</vt:lpstr>
      <vt:lpstr>PodrobVypisSluzeb_26</vt:lpstr>
      <vt:lpstr>PodrobVypisSluzeb_27</vt:lpstr>
      <vt:lpstr>PodrobVypisSluzeb_28</vt:lpstr>
      <vt:lpstr>PodrobVypisSluzeb_29</vt:lpstr>
      <vt:lpstr>PodrobVypisSluzeb_3</vt:lpstr>
      <vt:lpstr>PodrobVypisSluzeb_30</vt:lpstr>
      <vt:lpstr>PodrobVypisSluzeb_31</vt:lpstr>
      <vt:lpstr>PodrobVypisSluzeb_32</vt:lpstr>
      <vt:lpstr>PodrobVypisSluzeb_33</vt:lpstr>
      <vt:lpstr>PodrobVypisSluzeb_34</vt:lpstr>
      <vt:lpstr>PodrobVypisSluzeb_35</vt:lpstr>
      <vt:lpstr>PodrobVypisSluzeb_36</vt:lpstr>
      <vt:lpstr>PodrobVypisSluzeb_37</vt:lpstr>
      <vt:lpstr>PodrobVypisSluzeb_38</vt:lpstr>
      <vt:lpstr>PodrobVypisSluzeb_39</vt:lpstr>
      <vt:lpstr>PodrobVypisSluzeb_4</vt:lpstr>
      <vt:lpstr>PodrobVypisSluzeb_40</vt:lpstr>
      <vt:lpstr>PodrobVypisSluzeb_41</vt:lpstr>
      <vt:lpstr>PodrobVypisSluzeb_42</vt:lpstr>
      <vt:lpstr>PodrobVypisSluzeb_43</vt:lpstr>
      <vt:lpstr>PodrobVypisSluzeb_44</vt:lpstr>
      <vt:lpstr>PodrobVypisSluzeb_45</vt:lpstr>
      <vt:lpstr>PodrobVypisSluzeb_46</vt:lpstr>
      <vt:lpstr>PodrobVypisSluzeb_47</vt:lpstr>
      <vt:lpstr>PodrobVypisSluzeb_48</vt:lpstr>
      <vt:lpstr>PodrobVypisSluzeb_49</vt:lpstr>
      <vt:lpstr>PodrobVypisSluzeb_5</vt:lpstr>
      <vt:lpstr>PodrobVypisSluzeb_50</vt:lpstr>
      <vt:lpstr>PodrobVypisSluzeb_51</vt:lpstr>
      <vt:lpstr>PodrobVypisSluzeb_52</vt:lpstr>
      <vt:lpstr>PodrobVypisSluzeb_53</vt:lpstr>
      <vt:lpstr>PodrobVypisSluzeb_54</vt:lpstr>
      <vt:lpstr>PodrobVypisSluzeb_55</vt:lpstr>
      <vt:lpstr>PodrobVypisSluzeb_56</vt:lpstr>
      <vt:lpstr>PodrobVypisSluzeb_57</vt:lpstr>
      <vt:lpstr>PodrobVypisSluzeb_58</vt:lpstr>
      <vt:lpstr>PodrobVypisSluzeb_59</vt:lpstr>
      <vt:lpstr>PodrobVypisSluzeb_6</vt:lpstr>
      <vt:lpstr>PodrobVypisSluzeb_60</vt:lpstr>
      <vt:lpstr>PodrobVypisSluzeb_61</vt:lpstr>
      <vt:lpstr>PodrobVypisSluzeb_62</vt:lpstr>
      <vt:lpstr>PodrobVypisSluzeb_63</vt:lpstr>
      <vt:lpstr>PodrobVypisSluzeb_64</vt:lpstr>
      <vt:lpstr>PodrobVypisSluzeb_65</vt:lpstr>
      <vt:lpstr>PodrobVypisSluzeb_66</vt:lpstr>
      <vt:lpstr>PodrobVypisSluzeb_67</vt:lpstr>
      <vt:lpstr>PodrobVypisSluzeb_68</vt:lpstr>
      <vt:lpstr>PodrobVypisSluzeb_69</vt:lpstr>
      <vt:lpstr>PodrobVypisSluzeb_7</vt:lpstr>
      <vt:lpstr>PodrobVypisSluzeb_70</vt:lpstr>
      <vt:lpstr>PodrobVypisSluzeb_71</vt:lpstr>
      <vt:lpstr>PodrobVypisSluzeb_72</vt:lpstr>
      <vt:lpstr>PodrobVypisSluzeb_73</vt:lpstr>
      <vt:lpstr>PodrobVypisSluzeb_74</vt:lpstr>
      <vt:lpstr>PodrobVypisSluzeb_75</vt:lpstr>
      <vt:lpstr>PodrobVypisSluzeb_76</vt:lpstr>
      <vt:lpstr>PodrobVypisSluzeb_77</vt:lpstr>
      <vt:lpstr>PodrobVypisSluzeb_78</vt:lpstr>
      <vt:lpstr>PodrobVypisSluzeb_79</vt:lpstr>
      <vt:lpstr>PodrobVypisSluzeb_8</vt:lpstr>
      <vt:lpstr>PodrobVypisSluzeb_80</vt:lpstr>
      <vt:lpstr>PodrobVypisSluzeb_81</vt:lpstr>
      <vt:lpstr>PodrobVypisSluzeb_82</vt:lpstr>
      <vt:lpstr>PodrobVypisSluzeb_83</vt:lpstr>
      <vt:lpstr>PodrobVypisSluzeb_84</vt:lpstr>
      <vt:lpstr>PodrobVypisSluzeb_85</vt:lpstr>
      <vt:lpstr>PodrobVypisSluzeb_86</vt:lpstr>
      <vt:lpstr>PodrobVypisSluzeb_87</vt:lpstr>
      <vt:lpstr>PodrobVypisSluzeb_88</vt:lpstr>
      <vt:lpstr>PodrobVypisSluzeb_89</vt:lpstr>
      <vt:lpstr>PodrobVypisSluzeb_9</vt:lpstr>
      <vt:lpstr>PodrobVypisSluzeb_90</vt:lpstr>
      <vt:lpstr>PodrobVypisSluzeb_91</vt:lpstr>
      <vt:lpstr>PodrobVypisSluzeb_92</vt:lpstr>
      <vt:lpstr>PodrobVypisSluzeb_93</vt:lpstr>
      <vt:lpstr>PodrobVypisSluzeb_94</vt:lpstr>
      <vt:lpstr>PodrobVypisSluzeb_95</vt:lpstr>
      <vt:lpstr>PodrobVypisSluzeb_96</vt:lpstr>
      <vt:lpstr>PodrobVypisSluzeb_97</vt:lpstr>
      <vt:lpstr>PodrobVypisSluzeb_98</vt:lpstr>
      <vt:lpstr>PodrobVypisSluzeb_99</vt:lpstr>
      <vt:lpstr>podrvypis</vt:lpstr>
      <vt:lpstr>PorCislo1</vt:lpstr>
      <vt:lpstr>PorCislo1_1</vt:lpstr>
      <vt:lpstr>PorCislo1_10</vt:lpstr>
      <vt:lpstr>PorCislo1_100</vt:lpstr>
      <vt:lpstr>PorCislo1_11</vt:lpstr>
      <vt:lpstr>PorCislo1_12</vt:lpstr>
      <vt:lpstr>PorCislo1_13</vt:lpstr>
      <vt:lpstr>PorCislo1_14</vt:lpstr>
      <vt:lpstr>PorCislo1_15</vt:lpstr>
      <vt:lpstr>PorCislo1_16</vt:lpstr>
      <vt:lpstr>PorCislo1_17</vt:lpstr>
      <vt:lpstr>PorCislo1_18</vt:lpstr>
      <vt:lpstr>PorCislo1_19</vt:lpstr>
      <vt:lpstr>PorCislo1_2</vt:lpstr>
      <vt:lpstr>PorCislo1_20</vt:lpstr>
      <vt:lpstr>PorCislo1_21</vt:lpstr>
      <vt:lpstr>PorCislo1_22</vt:lpstr>
      <vt:lpstr>PorCislo1_23</vt:lpstr>
      <vt:lpstr>PorCislo1_24</vt:lpstr>
      <vt:lpstr>PorCislo1_25</vt:lpstr>
      <vt:lpstr>PorCislo1_26</vt:lpstr>
      <vt:lpstr>PorCislo1_27</vt:lpstr>
      <vt:lpstr>PorCislo1_28</vt:lpstr>
      <vt:lpstr>PorCislo1_29</vt:lpstr>
      <vt:lpstr>PorCislo1_3</vt:lpstr>
      <vt:lpstr>PorCislo1_30</vt:lpstr>
      <vt:lpstr>PorCislo1_31</vt:lpstr>
      <vt:lpstr>PorCislo1_32</vt:lpstr>
      <vt:lpstr>PorCislo1_33</vt:lpstr>
      <vt:lpstr>PorCislo1_34</vt:lpstr>
      <vt:lpstr>PorCislo1_35</vt:lpstr>
      <vt:lpstr>PorCislo1_36</vt:lpstr>
      <vt:lpstr>PorCislo1_37</vt:lpstr>
      <vt:lpstr>PorCislo1_38</vt:lpstr>
      <vt:lpstr>PorCislo1_39</vt:lpstr>
      <vt:lpstr>PorCislo1_4</vt:lpstr>
      <vt:lpstr>PorCislo1_40</vt:lpstr>
      <vt:lpstr>PorCislo1_41</vt:lpstr>
      <vt:lpstr>PorCislo1_42</vt:lpstr>
      <vt:lpstr>PorCislo1_43</vt:lpstr>
      <vt:lpstr>PorCislo1_44</vt:lpstr>
      <vt:lpstr>PorCislo1_45</vt:lpstr>
      <vt:lpstr>PorCislo1_46</vt:lpstr>
      <vt:lpstr>PorCislo1_47</vt:lpstr>
      <vt:lpstr>PorCislo1_48</vt:lpstr>
      <vt:lpstr>PorCislo1_49</vt:lpstr>
      <vt:lpstr>PorCislo1_5</vt:lpstr>
      <vt:lpstr>PorCislo1_50</vt:lpstr>
      <vt:lpstr>PorCislo1_51</vt:lpstr>
      <vt:lpstr>PorCislo1_52</vt:lpstr>
      <vt:lpstr>PorCislo1_53</vt:lpstr>
      <vt:lpstr>PorCislo1_54</vt:lpstr>
      <vt:lpstr>PorCislo1_55</vt:lpstr>
      <vt:lpstr>PorCislo1_56</vt:lpstr>
      <vt:lpstr>PorCislo1_57</vt:lpstr>
      <vt:lpstr>PorCislo1_58</vt:lpstr>
      <vt:lpstr>PorCislo1_59</vt:lpstr>
      <vt:lpstr>PorCislo1_6</vt:lpstr>
      <vt:lpstr>PorCislo1_60</vt:lpstr>
      <vt:lpstr>PorCislo1_61</vt:lpstr>
      <vt:lpstr>PorCislo1_62</vt:lpstr>
      <vt:lpstr>PorCislo1_63</vt:lpstr>
      <vt:lpstr>PorCislo1_64</vt:lpstr>
      <vt:lpstr>PorCislo1_65</vt:lpstr>
      <vt:lpstr>PorCislo1_66</vt:lpstr>
      <vt:lpstr>PorCislo1_67</vt:lpstr>
      <vt:lpstr>PorCislo1_68</vt:lpstr>
      <vt:lpstr>PorCislo1_69</vt:lpstr>
      <vt:lpstr>PorCislo1_7</vt:lpstr>
      <vt:lpstr>PorCislo1_70</vt:lpstr>
      <vt:lpstr>PorCislo1_71</vt:lpstr>
      <vt:lpstr>PorCislo1_72</vt:lpstr>
      <vt:lpstr>PorCislo1_73</vt:lpstr>
      <vt:lpstr>PorCislo1_74</vt:lpstr>
      <vt:lpstr>PorCislo1_75</vt:lpstr>
      <vt:lpstr>PorCislo1_76</vt:lpstr>
      <vt:lpstr>PorCislo1_77</vt:lpstr>
      <vt:lpstr>PorCislo1_78</vt:lpstr>
      <vt:lpstr>PorCislo1_79</vt:lpstr>
      <vt:lpstr>PorCislo1_8</vt:lpstr>
      <vt:lpstr>PorCislo1_80</vt:lpstr>
      <vt:lpstr>PorCislo1_81</vt:lpstr>
      <vt:lpstr>PorCislo1_82</vt:lpstr>
      <vt:lpstr>PorCislo1_83</vt:lpstr>
      <vt:lpstr>PorCislo1_84</vt:lpstr>
      <vt:lpstr>PorCislo1_85</vt:lpstr>
      <vt:lpstr>PorCislo1_86</vt:lpstr>
      <vt:lpstr>PorCislo1_87</vt:lpstr>
      <vt:lpstr>PorCislo1_88</vt:lpstr>
      <vt:lpstr>PorCislo1_89</vt:lpstr>
      <vt:lpstr>PorCislo1_9</vt:lpstr>
      <vt:lpstr>PorCislo1_90</vt:lpstr>
      <vt:lpstr>PorCislo1_91</vt:lpstr>
      <vt:lpstr>PorCislo1_92</vt:lpstr>
      <vt:lpstr>PorCislo1_93</vt:lpstr>
      <vt:lpstr>PorCislo1_94</vt:lpstr>
      <vt:lpstr>PorCislo1_95</vt:lpstr>
      <vt:lpstr>PorCislo1_96</vt:lpstr>
      <vt:lpstr>PorCislo1_97</vt:lpstr>
      <vt:lpstr>PorCislo1_98</vt:lpstr>
      <vt:lpstr>PorCislo1_99</vt:lpstr>
      <vt:lpstr>PorCislo2</vt:lpstr>
      <vt:lpstr>PorCislo2_1</vt:lpstr>
      <vt:lpstr>PorCislo2_10</vt:lpstr>
      <vt:lpstr>PorCislo2_100</vt:lpstr>
      <vt:lpstr>PorCislo2_11</vt:lpstr>
      <vt:lpstr>PorCislo2_12</vt:lpstr>
      <vt:lpstr>PorCislo2_13</vt:lpstr>
      <vt:lpstr>PorCislo2_14</vt:lpstr>
      <vt:lpstr>PorCislo2_15</vt:lpstr>
      <vt:lpstr>PorCislo2_16</vt:lpstr>
      <vt:lpstr>PorCislo2_17</vt:lpstr>
      <vt:lpstr>PorCislo2_18</vt:lpstr>
      <vt:lpstr>PorCislo2_19</vt:lpstr>
      <vt:lpstr>PorCislo2_2</vt:lpstr>
      <vt:lpstr>PorCislo2_20</vt:lpstr>
      <vt:lpstr>PorCislo2_21</vt:lpstr>
      <vt:lpstr>PorCislo2_22</vt:lpstr>
      <vt:lpstr>PorCislo2_23</vt:lpstr>
      <vt:lpstr>PorCislo2_24</vt:lpstr>
      <vt:lpstr>PorCislo2_25</vt:lpstr>
      <vt:lpstr>PorCislo2_26</vt:lpstr>
      <vt:lpstr>PorCislo2_27</vt:lpstr>
      <vt:lpstr>PorCislo2_28</vt:lpstr>
      <vt:lpstr>PorCislo2_29</vt:lpstr>
      <vt:lpstr>PorCislo2_3</vt:lpstr>
      <vt:lpstr>PorCislo2_30</vt:lpstr>
      <vt:lpstr>PorCislo2_31</vt:lpstr>
      <vt:lpstr>PorCislo2_32</vt:lpstr>
      <vt:lpstr>PorCislo2_33</vt:lpstr>
      <vt:lpstr>PorCislo2_34</vt:lpstr>
      <vt:lpstr>PorCislo2_35</vt:lpstr>
      <vt:lpstr>PorCislo2_36</vt:lpstr>
      <vt:lpstr>PorCislo2_37</vt:lpstr>
      <vt:lpstr>PorCislo2_38</vt:lpstr>
      <vt:lpstr>PorCislo2_39</vt:lpstr>
      <vt:lpstr>PorCislo2_4</vt:lpstr>
      <vt:lpstr>PorCislo2_40</vt:lpstr>
      <vt:lpstr>PorCislo2_41</vt:lpstr>
      <vt:lpstr>PorCislo2_42</vt:lpstr>
      <vt:lpstr>PorCislo2_43</vt:lpstr>
      <vt:lpstr>PorCislo2_44</vt:lpstr>
      <vt:lpstr>PorCislo2_45</vt:lpstr>
      <vt:lpstr>PorCislo2_46</vt:lpstr>
      <vt:lpstr>PorCislo2_47</vt:lpstr>
      <vt:lpstr>PorCislo2_48</vt:lpstr>
      <vt:lpstr>PorCislo2_49</vt:lpstr>
      <vt:lpstr>PorCislo2_5</vt:lpstr>
      <vt:lpstr>PorCislo2_50</vt:lpstr>
      <vt:lpstr>PorCislo2_51</vt:lpstr>
      <vt:lpstr>PorCislo2_52</vt:lpstr>
      <vt:lpstr>PorCislo2_53</vt:lpstr>
      <vt:lpstr>PorCislo2_54</vt:lpstr>
      <vt:lpstr>PorCislo2_55</vt:lpstr>
      <vt:lpstr>PorCislo2_56</vt:lpstr>
      <vt:lpstr>PorCislo2_57</vt:lpstr>
      <vt:lpstr>PorCislo2_58</vt:lpstr>
      <vt:lpstr>PorCislo2_59</vt:lpstr>
      <vt:lpstr>PorCislo2_6</vt:lpstr>
      <vt:lpstr>PorCislo2_60</vt:lpstr>
      <vt:lpstr>PorCislo2_61</vt:lpstr>
      <vt:lpstr>PorCislo2_62</vt:lpstr>
      <vt:lpstr>PorCislo2_63</vt:lpstr>
      <vt:lpstr>PorCislo2_64</vt:lpstr>
      <vt:lpstr>PorCislo2_65</vt:lpstr>
      <vt:lpstr>PorCislo2_66</vt:lpstr>
      <vt:lpstr>PorCislo2_67</vt:lpstr>
      <vt:lpstr>PorCislo2_68</vt:lpstr>
      <vt:lpstr>PorCislo2_69</vt:lpstr>
      <vt:lpstr>PorCislo2_7</vt:lpstr>
      <vt:lpstr>PorCislo2_70</vt:lpstr>
      <vt:lpstr>PorCislo2_71</vt:lpstr>
      <vt:lpstr>PorCislo2_72</vt:lpstr>
      <vt:lpstr>PorCislo2_73</vt:lpstr>
      <vt:lpstr>PorCislo2_74</vt:lpstr>
      <vt:lpstr>PorCislo2_75</vt:lpstr>
      <vt:lpstr>PorCislo2_76</vt:lpstr>
      <vt:lpstr>PorCislo2_77</vt:lpstr>
      <vt:lpstr>PorCislo2_78</vt:lpstr>
      <vt:lpstr>PorCislo2_79</vt:lpstr>
      <vt:lpstr>PorCislo2_8</vt:lpstr>
      <vt:lpstr>PorCislo2_80</vt:lpstr>
      <vt:lpstr>PorCislo2_81</vt:lpstr>
      <vt:lpstr>PorCislo2_82</vt:lpstr>
      <vt:lpstr>PorCislo2_83</vt:lpstr>
      <vt:lpstr>PorCislo2_84</vt:lpstr>
      <vt:lpstr>PorCislo2_85</vt:lpstr>
      <vt:lpstr>PorCislo2_86</vt:lpstr>
      <vt:lpstr>PorCislo2_87</vt:lpstr>
      <vt:lpstr>PorCislo2_88</vt:lpstr>
      <vt:lpstr>PorCislo2_89</vt:lpstr>
      <vt:lpstr>PorCislo2_9</vt:lpstr>
      <vt:lpstr>PorCislo2_90</vt:lpstr>
      <vt:lpstr>PorCislo2_91</vt:lpstr>
      <vt:lpstr>PorCislo2_92</vt:lpstr>
      <vt:lpstr>PorCislo2_93</vt:lpstr>
      <vt:lpstr>PorCislo2_94</vt:lpstr>
      <vt:lpstr>PorCislo2_95</vt:lpstr>
      <vt:lpstr>PorCislo2_96</vt:lpstr>
      <vt:lpstr>PorCislo2_97</vt:lpstr>
      <vt:lpstr>PorCislo2_98</vt:lpstr>
      <vt:lpstr>PorCislo2_99</vt:lpstr>
      <vt:lpstr>PovNavysDatLimit_1</vt:lpstr>
      <vt:lpstr>PovNavysDatLimit_10</vt:lpstr>
      <vt:lpstr>PovNavysDatLimit_100</vt:lpstr>
      <vt:lpstr>PovNavysDatLimit_11</vt:lpstr>
      <vt:lpstr>PovNavysDatLimit_12</vt:lpstr>
      <vt:lpstr>PovNavysDatLimit_13</vt:lpstr>
      <vt:lpstr>PovNavysDatLimit_14</vt:lpstr>
      <vt:lpstr>PovNavysDatLimit_15</vt:lpstr>
      <vt:lpstr>PovNavysDatLimit_16</vt:lpstr>
      <vt:lpstr>PovNavysDatLimit_17</vt:lpstr>
      <vt:lpstr>PovNavysDatLimit_18</vt:lpstr>
      <vt:lpstr>PovNavysDatLimit_19</vt:lpstr>
      <vt:lpstr>PovNavysDatLimit_2</vt:lpstr>
      <vt:lpstr>PovNavysDatLimit_20</vt:lpstr>
      <vt:lpstr>PovNavysDatLimit_21</vt:lpstr>
      <vt:lpstr>PovNavysDatLimit_22</vt:lpstr>
      <vt:lpstr>PovNavysDatLimit_23</vt:lpstr>
      <vt:lpstr>PovNavysDatLimit_24</vt:lpstr>
      <vt:lpstr>PovNavysDatLimit_25</vt:lpstr>
      <vt:lpstr>PovNavysDatLimit_26</vt:lpstr>
      <vt:lpstr>PovNavysDatLimit_27</vt:lpstr>
      <vt:lpstr>PovNavysDatLimit_28</vt:lpstr>
      <vt:lpstr>PovNavysDatLimit_29</vt:lpstr>
      <vt:lpstr>PovNavysDatLimit_3</vt:lpstr>
      <vt:lpstr>PovNavysDatLimit_30</vt:lpstr>
      <vt:lpstr>PovNavysDatLimit_31</vt:lpstr>
      <vt:lpstr>PovNavysDatLimit_32</vt:lpstr>
      <vt:lpstr>PovNavysDatLimit_33</vt:lpstr>
      <vt:lpstr>PovNavysDatLimit_34</vt:lpstr>
      <vt:lpstr>PovNavysDatLimit_35</vt:lpstr>
      <vt:lpstr>PovNavysDatLimit_36</vt:lpstr>
      <vt:lpstr>PovNavysDatLimit_37</vt:lpstr>
      <vt:lpstr>PovNavysDatLimit_38</vt:lpstr>
      <vt:lpstr>PovNavysDatLimit_39</vt:lpstr>
      <vt:lpstr>PovNavysDatLimit_4</vt:lpstr>
      <vt:lpstr>PovNavysDatLimit_40</vt:lpstr>
      <vt:lpstr>PovNavysDatLimit_41</vt:lpstr>
      <vt:lpstr>PovNavysDatLimit_42</vt:lpstr>
      <vt:lpstr>PovNavysDatLimit_43</vt:lpstr>
      <vt:lpstr>PovNavysDatLimit_44</vt:lpstr>
      <vt:lpstr>PovNavysDatLimit_45</vt:lpstr>
      <vt:lpstr>PovNavysDatLimit_46</vt:lpstr>
      <vt:lpstr>PovNavysDatLimit_47</vt:lpstr>
      <vt:lpstr>PovNavysDatLimit_48</vt:lpstr>
      <vt:lpstr>PovNavysDatLimit_49</vt:lpstr>
      <vt:lpstr>PovNavysDatLimit_5</vt:lpstr>
      <vt:lpstr>PovNavysDatLimit_50</vt:lpstr>
      <vt:lpstr>PovNavysDatLimit_51</vt:lpstr>
      <vt:lpstr>PovNavysDatLimit_52</vt:lpstr>
      <vt:lpstr>PovNavysDatLimit_53</vt:lpstr>
      <vt:lpstr>PovNavysDatLimit_54</vt:lpstr>
      <vt:lpstr>PovNavysDatLimit_55</vt:lpstr>
      <vt:lpstr>PovNavysDatLimit_56</vt:lpstr>
      <vt:lpstr>PovNavysDatLimit_57</vt:lpstr>
      <vt:lpstr>PovNavysDatLimit_58</vt:lpstr>
      <vt:lpstr>PovNavysDatLimit_59</vt:lpstr>
      <vt:lpstr>PovNavysDatLimit_6</vt:lpstr>
      <vt:lpstr>PovNavysDatLimit_60</vt:lpstr>
      <vt:lpstr>PovNavysDatLimit_61</vt:lpstr>
      <vt:lpstr>PovNavysDatLimit_62</vt:lpstr>
      <vt:lpstr>PovNavysDatLimit_63</vt:lpstr>
      <vt:lpstr>PovNavysDatLimit_64</vt:lpstr>
      <vt:lpstr>PovNavysDatLimit_65</vt:lpstr>
      <vt:lpstr>PovNavysDatLimit_66</vt:lpstr>
      <vt:lpstr>PovNavysDatLimit_67</vt:lpstr>
      <vt:lpstr>PovNavysDatLimit_68</vt:lpstr>
      <vt:lpstr>PovNavysDatLimit_69</vt:lpstr>
      <vt:lpstr>PovNavysDatLimit_7</vt:lpstr>
      <vt:lpstr>PovNavysDatLimit_70</vt:lpstr>
      <vt:lpstr>PovNavysDatLimit_71</vt:lpstr>
      <vt:lpstr>PovNavysDatLimit_72</vt:lpstr>
      <vt:lpstr>PovNavysDatLimit_73</vt:lpstr>
      <vt:lpstr>PovNavysDatLimit_74</vt:lpstr>
      <vt:lpstr>PovNavysDatLimit_75</vt:lpstr>
      <vt:lpstr>PovNavysDatLimit_76</vt:lpstr>
      <vt:lpstr>PovNavysDatLimit_77</vt:lpstr>
      <vt:lpstr>PovNavysDatLimit_78</vt:lpstr>
      <vt:lpstr>PovNavysDatLimit_79</vt:lpstr>
      <vt:lpstr>PovNavysDatLimit_8</vt:lpstr>
      <vt:lpstr>PovNavysDatLimit_80</vt:lpstr>
      <vt:lpstr>PovNavysDatLimit_81</vt:lpstr>
      <vt:lpstr>PovNavysDatLimit_82</vt:lpstr>
      <vt:lpstr>PovNavysDatLimit_83</vt:lpstr>
      <vt:lpstr>PovNavysDatLimit_84</vt:lpstr>
      <vt:lpstr>PovNavysDatLimit_85</vt:lpstr>
      <vt:lpstr>PovNavysDatLimit_86</vt:lpstr>
      <vt:lpstr>PovNavysDatLimit_87</vt:lpstr>
      <vt:lpstr>PovNavysDatLimit_88</vt:lpstr>
      <vt:lpstr>PovNavysDatLimit_89</vt:lpstr>
      <vt:lpstr>PovNavysDatLimit_9</vt:lpstr>
      <vt:lpstr>PovNavysDatLimit_90</vt:lpstr>
      <vt:lpstr>PovNavysDatLimit_91</vt:lpstr>
      <vt:lpstr>PovNavysDatLimit_92</vt:lpstr>
      <vt:lpstr>PovNavysDatLimit_93</vt:lpstr>
      <vt:lpstr>PovNavysDatLimit_94</vt:lpstr>
      <vt:lpstr>PovNavysDatLimit_95</vt:lpstr>
      <vt:lpstr>PovNavysDatLimit_96</vt:lpstr>
      <vt:lpstr>PovNavysDatLimit_97</vt:lpstr>
      <vt:lpstr>PovNavysDatLimit_98</vt:lpstr>
      <vt:lpstr>PovNavysDatLimit_99</vt:lpstr>
      <vt:lpstr>povolDAT</vt:lpstr>
      <vt:lpstr>PovolDatSluzeb</vt:lpstr>
      <vt:lpstr>PovolDatSluzeb_1</vt:lpstr>
      <vt:lpstr>PovolDatSluzeb_10</vt:lpstr>
      <vt:lpstr>PovolDatSluzeb_100</vt:lpstr>
      <vt:lpstr>PovolDatSluzeb_11</vt:lpstr>
      <vt:lpstr>PovolDatSluzeb_12</vt:lpstr>
      <vt:lpstr>PovolDatSluzeb_13</vt:lpstr>
      <vt:lpstr>PovolDatSluzeb_14</vt:lpstr>
      <vt:lpstr>PovolDatSluzeb_15</vt:lpstr>
      <vt:lpstr>PovolDatSluzeb_16</vt:lpstr>
      <vt:lpstr>PovolDatSluzeb_17</vt:lpstr>
      <vt:lpstr>PovolDatSluzeb_18</vt:lpstr>
      <vt:lpstr>PovolDatSluzeb_19</vt:lpstr>
      <vt:lpstr>PovolDatSluzeb_2</vt:lpstr>
      <vt:lpstr>PovolDatSluzeb_20</vt:lpstr>
      <vt:lpstr>PovolDatSluzeb_21</vt:lpstr>
      <vt:lpstr>PovolDatSluzeb_22</vt:lpstr>
      <vt:lpstr>PovolDatSluzeb_23</vt:lpstr>
      <vt:lpstr>PovolDatSluzeb_24</vt:lpstr>
      <vt:lpstr>PovolDatSluzeb_25</vt:lpstr>
      <vt:lpstr>PovolDatSluzeb_26</vt:lpstr>
      <vt:lpstr>PovolDatSluzeb_27</vt:lpstr>
      <vt:lpstr>PovolDatSluzeb_28</vt:lpstr>
      <vt:lpstr>PovolDatSluzeb_29</vt:lpstr>
      <vt:lpstr>PovolDatSluzeb_3</vt:lpstr>
      <vt:lpstr>PovolDatSluzeb_30</vt:lpstr>
      <vt:lpstr>PovolDatSluzeb_31</vt:lpstr>
      <vt:lpstr>PovolDatSluzeb_32</vt:lpstr>
      <vt:lpstr>PovolDatSluzeb_33</vt:lpstr>
      <vt:lpstr>PovolDatSluzeb_34</vt:lpstr>
      <vt:lpstr>PovolDatSluzeb_35</vt:lpstr>
      <vt:lpstr>PovolDatSluzeb_36</vt:lpstr>
      <vt:lpstr>PovolDatSluzeb_37</vt:lpstr>
      <vt:lpstr>PovolDatSluzeb_38</vt:lpstr>
      <vt:lpstr>PovolDatSluzeb_39</vt:lpstr>
      <vt:lpstr>PovolDatSluzeb_4</vt:lpstr>
      <vt:lpstr>PovolDatSluzeb_40</vt:lpstr>
      <vt:lpstr>PovolDatSluzeb_41</vt:lpstr>
      <vt:lpstr>PovolDatSluzeb_42</vt:lpstr>
      <vt:lpstr>PovolDatSluzeb_43</vt:lpstr>
      <vt:lpstr>PovolDatSluzeb_44</vt:lpstr>
      <vt:lpstr>PovolDatSluzeb_45</vt:lpstr>
      <vt:lpstr>PovolDatSluzeb_46</vt:lpstr>
      <vt:lpstr>PovolDatSluzeb_47</vt:lpstr>
      <vt:lpstr>PovolDatSluzeb_48</vt:lpstr>
      <vt:lpstr>PovolDatSluzeb_49</vt:lpstr>
      <vt:lpstr>PovolDatSluzeb_5</vt:lpstr>
      <vt:lpstr>PovolDatSluzeb_50</vt:lpstr>
      <vt:lpstr>PovolDatSluzeb_51</vt:lpstr>
      <vt:lpstr>PovolDatSluzeb_52</vt:lpstr>
      <vt:lpstr>PovolDatSluzeb_53</vt:lpstr>
      <vt:lpstr>PovolDatSluzeb_54</vt:lpstr>
      <vt:lpstr>PovolDatSluzeb_55</vt:lpstr>
      <vt:lpstr>PovolDatSluzeb_56</vt:lpstr>
      <vt:lpstr>PovolDatSluzeb_57</vt:lpstr>
      <vt:lpstr>PovolDatSluzeb_58</vt:lpstr>
      <vt:lpstr>PovolDatSluzeb_59</vt:lpstr>
      <vt:lpstr>PovolDatSluzeb_6</vt:lpstr>
      <vt:lpstr>PovolDatSluzeb_60</vt:lpstr>
      <vt:lpstr>PovolDatSluzeb_61</vt:lpstr>
      <vt:lpstr>PovolDatSluzeb_62</vt:lpstr>
      <vt:lpstr>PovolDatSluzeb_63</vt:lpstr>
      <vt:lpstr>PovolDatSluzeb_64</vt:lpstr>
      <vt:lpstr>PovolDatSluzeb_65</vt:lpstr>
      <vt:lpstr>PovolDatSluzeb_66</vt:lpstr>
      <vt:lpstr>PovolDatSluzeb_67</vt:lpstr>
      <vt:lpstr>PovolDatSluzeb_68</vt:lpstr>
      <vt:lpstr>PovolDatSluzeb_69</vt:lpstr>
      <vt:lpstr>PovolDatSluzeb_7</vt:lpstr>
      <vt:lpstr>PovolDatSluzeb_70</vt:lpstr>
      <vt:lpstr>PovolDatSluzeb_71</vt:lpstr>
      <vt:lpstr>PovolDatSluzeb_72</vt:lpstr>
      <vt:lpstr>PovolDatSluzeb_73</vt:lpstr>
      <vt:lpstr>PovolDatSluzeb_74</vt:lpstr>
      <vt:lpstr>PovolDatSluzeb_75</vt:lpstr>
      <vt:lpstr>PovolDatSluzeb_76</vt:lpstr>
      <vt:lpstr>PovolDatSluzeb_77</vt:lpstr>
      <vt:lpstr>PovolDatSluzeb_78</vt:lpstr>
      <vt:lpstr>PovolDatSluzeb_79</vt:lpstr>
      <vt:lpstr>PovolDatSluzeb_8</vt:lpstr>
      <vt:lpstr>PovolDatSluzeb_80</vt:lpstr>
      <vt:lpstr>PovolDatSluzeb_81</vt:lpstr>
      <vt:lpstr>PovolDatSluzeb_82</vt:lpstr>
      <vt:lpstr>PovolDatSluzeb_83</vt:lpstr>
      <vt:lpstr>PovolDatSluzeb_84</vt:lpstr>
      <vt:lpstr>PovolDatSluzeb_85</vt:lpstr>
      <vt:lpstr>PovolDatSluzeb_86</vt:lpstr>
      <vt:lpstr>PovolDatSluzeb_87</vt:lpstr>
      <vt:lpstr>PovolDatSluzeb_88</vt:lpstr>
      <vt:lpstr>PovolDatSluzeb_89</vt:lpstr>
      <vt:lpstr>PovolDatSluzeb_9</vt:lpstr>
      <vt:lpstr>PovolDatSluzeb_90</vt:lpstr>
      <vt:lpstr>PovolDatSluzeb_91</vt:lpstr>
      <vt:lpstr>PovolDatSluzeb_92</vt:lpstr>
      <vt:lpstr>PovolDatSluzeb_93</vt:lpstr>
      <vt:lpstr>PovolDatSluzeb_94</vt:lpstr>
      <vt:lpstr>PovolDatSluzeb_95</vt:lpstr>
      <vt:lpstr>PovolDatSluzeb_96</vt:lpstr>
      <vt:lpstr>PovolDatSluzeb_97</vt:lpstr>
      <vt:lpstr>PovolDatSluzeb_98</vt:lpstr>
      <vt:lpstr>PovolDatSluzeb_99</vt:lpstr>
      <vt:lpstr>PovolNavysDatLimit</vt:lpstr>
      <vt:lpstr>Prefix_1</vt:lpstr>
      <vt:lpstr>Prefix_10</vt:lpstr>
      <vt:lpstr>Prefix_11</vt:lpstr>
      <vt:lpstr>Prefix_12</vt:lpstr>
      <vt:lpstr>Prefix_13</vt:lpstr>
      <vt:lpstr>Prefix_14</vt:lpstr>
      <vt:lpstr>Prefix_15</vt:lpstr>
      <vt:lpstr>Prefix_16</vt:lpstr>
      <vt:lpstr>Prefix_17</vt:lpstr>
      <vt:lpstr>Prefix_18</vt:lpstr>
      <vt:lpstr>Prefix_19</vt:lpstr>
      <vt:lpstr>Prefix_2</vt:lpstr>
      <vt:lpstr>Prefix_20</vt:lpstr>
      <vt:lpstr>Prefix_3</vt:lpstr>
      <vt:lpstr>Prefix_4</vt:lpstr>
      <vt:lpstr>Prefix_5</vt:lpstr>
      <vt:lpstr>Prefix_6</vt:lpstr>
      <vt:lpstr>Prefix_7</vt:lpstr>
      <vt:lpstr>Prefix_8</vt:lpstr>
      <vt:lpstr>Prefix_9</vt:lpstr>
      <vt:lpstr>PrijmeniFirma</vt:lpstr>
      <vt:lpstr>PrijmeniFirma_1</vt:lpstr>
      <vt:lpstr>PrijmeniFirma_10</vt:lpstr>
      <vt:lpstr>PrijmeniFirma_11</vt:lpstr>
      <vt:lpstr>PrijmeniFirma_12</vt:lpstr>
      <vt:lpstr>PrijmeniFirma_13</vt:lpstr>
      <vt:lpstr>PrijmeniFirma_14</vt:lpstr>
      <vt:lpstr>PrijmeniFirma_15</vt:lpstr>
      <vt:lpstr>PrijmeniFirma_16</vt:lpstr>
      <vt:lpstr>PrijmeniFirma_17</vt:lpstr>
      <vt:lpstr>PrijmeniFirma_18</vt:lpstr>
      <vt:lpstr>PrijmeniFirma_19</vt:lpstr>
      <vt:lpstr>PrijmeniFirma_2</vt:lpstr>
      <vt:lpstr>PrijmeniFirma_20</vt:lpstr>
      <vt:lpstr>PrijmeniFirma_3</vt:lpstr>
      <vt:lpstr>PrijmeniFirma_4</vt:lpstr>
      <vt:lpstr>PrijmeniFirma_5</vt:lpstr>
      <vt:lpstr>PrijmeniFirma_6</vt:lpstr>
      <vt:lpstr>PrijmeniFirma_7</vt:lpstr>
      <vt:lpstr>PrijmeniFirma_8</vt:lpstr>
      <vt:lpstr>PrijmeniFirma_9</vt:lpstr>
      <vt:lpstr>PrilohaCheck_1</vt:lpstr>
      <vt:lpstr>PrilohaCheck_10</vt:lpstr>
      <vt:lpstr>PrilohaCheck_100</vt:lpstr>
      <vt:lpstr>PrilohaCheck_11</vt:lpstr>
      <vt:lpstr>PrilohaCheck_12</vt:lpstr>
      <vt:lpstr>PrilohaCheck_13</vt:lpstr>
      <vt:lpstr>PrilohaCheck_14</vt:lpstr>
      <vt:lpstr>PrilohaCheck_15</vt:lpstr>
      <vt:lpstr>PrilohaCheck_16</vt:lpstr>
      <vt:lpstr>PrilohaCheck_17</vt:lpstr>
      <vt:lpstr>PrilohaCheck_18</vt:lpstr>
      <vt:lpstr>PrilohaCheck_19</vt:lpstr>
      <vt:lpstr>PrilohaCheck_2</vt:lpstr>
      <vt:lpstr>PrilohaCheck_20</vt:lpstr>
      <vt:lpstr>PrilohaCheck_21</vt:lpstr>
      <vt:lpstr>PrilohaCheck_22</vt:lpstr>
      <vt:lpstr>PrilohaCheck_23</vt:lpstr>
      <vt:lpstr>PrilohaCheck_24</vt:lpstr>
      <vt:lpstr>PrilohaCheck_25</vt:lpstr>
      <vt:lpstr>PrilohaCheck_26</vt:lpstr>
      <vt:lpstr>PrilohaCheck_27</vt:lpstr>
      <vt:lpstr>PrilohaCheck_28</vt:lpstr>
      <vt:lpstr>PrilohaCheck_29</vt:lpstr>
      <vt:lpstr>PrilohaCheck_3</vt:lpstr>
      <vt:lpstr>PrilohaCheck_30</vt:lpstr>
      <vt:lpstr>PrilohaCheck_31</vt:lpstr>
      <vt:lpstr>PrilohaCheck_32</vt:lpstr>
      <vt:lpstr>PrilohaCheck_33</vt:lpstr>
      <vt:lpstr>PrilohaCheck_34</vt:lpstr>
      <vt:lpstr>PrilohaCheck_35</vt:lpstr>
      <vt:lpstr>PrilohaCheck_36</vt:lpstr>
      <vt:lpstr>PrilohaCheck_37</vt:lpstr>
      <vt:lpstr>PrilohaCheck_38</vt:lpstr>
      <vt:lpstr>PrilohaCheck_39</vt:lpstr>
      <vt:lpstr>PrilohaCheck_4</vt:lpstr>
      <vt:lpstr>PrilohaCheck_40</vt:lpstr>
      <vt:lpstr>PrilohaCheck_41</vt:lpstr>
      <vt:lpstr>PrilohaCheck_42</vt:lpstr>
      <vt:lpstr>PrilohaCheck_43</vt:lpstr>
      <vt:lpstr>PrilohaCheck_44</vt:lpstr>
      <vt:lpstr>PrilohaCheck_45</vt:lpstr>
      <vt:lpstr>PrilohaCheck_46</vt:lpstr>
      <vt:lpstr>PrilohaCheck_47</vt:lpstr>
      <vt:lpstr>PrilohaCheck_48</vt:lpstr>
      <vt:lpstr>PrilohaCheck_49</vt:lpstr>
      <vt:lpstr>PrilohaCheck_5</vt:lpstr>
      <vt:lpstr>PrilohaCheck_50</vt:lpstr>
      <vt:lpstr>PrilohaCheck_51</vt:lpstr>
      <vt:lpstr>PrilohaCheck_52</vt:lpstr>
      <vt:lpstr>PrilohaCheck_53</vt:lpstr>
      <vt:lpstr>PrilohaCheck_54</vt:lpstr>
      <vt:lpstr>PrilohaCheck_55</vt:lpstr>
      <vt:lpstr>PrilohaCheck_56</vt:lpstr>
      <vt:lpstr>PrilohaCheck_57</vt:lpstr>
      <vt:lpstr>PrilohaCheck_58</vt:lpstr>
      <vt:lpstr>PrilohaCheck_59</vt:lpstr>
      <vt:lpstr>PrilohaCheck_6</vt:lpstr>
      <vt:lpstr>PrilohaCheck_60</vt:lpstr>
      <vt:lpstr>PrilohaCheck_61</vt:lpstr>
      <vt:lpstr>PrilohaCheck_62</vt:lpstr>
      <vt:lpstr>PrilohaCheck_63</vt:lpstr>
      <vt:lpstr>PrilohaCheck_64</vt:lpstr>
      <vt:lpstr>PrilohaCheck_65</vt:lpstr>
      <vt:lpstr>PrilohaCheck_66</vt:lpstr>
      <vt:lpstr>PrilohaCheck_67</vt:lpstr>
      <vt:lpstr>PrilohaCheck_68</vt:lpstr>
      <vt:lpstr>PrilohaCheck_69</vt:lpstr>
      <vt:lpstr>PrilohaCheck_7</vt:lpstr>
      <vt:lpstr>PrilohaCheck_70</vt:lpstr>
      <vt:lpstr>PrilohaCheck_71</vt:lpstr>
      <vt:lpstr>PrilohaCheck_72</vt:lpstr>
      <vt:lpstr>PrilohaCheck_73</vt:lpstr>
      <vt:lpstr>PrilohaCheck_74</vt:lpstr>
      <vt:lpstr>PrilohaCheck_75</vt:lpstr>
      <vt:lpstr>PrilohaCheck_76</vt:lpstr>
      <vt:lpstr>PrilohaCheck_77</vt:lpstr>
      <vt:lpstr>PrilohaCheck_78</vt:lpstr>
      <vt:lpstr>PrilohaCheck_79</vt:lpstr>
      <vt:lpstr>PrilohaCheck_8</vt:lpstr>
      <vt:lpstr>PrilohaCheck_80</vt:lpstr>
      <vt:lpstr>PrilohaCheck_81</vt:lpstr>
      <vt:lpstr>PrilohaCheck_82</vt:lpstr>
      <vt:lpstr>PrilohaCheck_83</vt:lpstr>
      <vt:lpstr>PrilohaCheck_84</vt:lpstr>
      <vt:lpstr>PrilohaCheck_85</vt:lpstr>
      <vt:lpstr>PrilohaCheck_86</vt:lpstr>
      <vt:lpstr>PrilohaCheck_87</vt:lpstr>
      <vt:lpstr>PrilohaCheck_88</vt:lpstr>
      <vt:lpstr>PrilohaCheck_89</vt:lpstr>
      <vt:lpstr>PrilohaCheck_9</vt:lpstr>
      <vt:lpstr>PrilohaCheck_90</vt:lpstr>
      <vt:lpstr>PrilohaCheck_91</vt:lpstr>
      <vt:lpstr>PrilohaCheck_92</vt:lpstr>
      <vt:lpstr>PrilohaCheck_93</vt:lpstr>
      <vt:lpstr>PrilohaCheck_94</vt:lpstr>
      <vt:lpstr>PrilohaCheck_95</vt:lpstr>
      <vt:lpstr>PrilohaCheck_96</vt:lpstr>
      <vt:lpstr>PrilohaCheck_97</vt:lpstr>
      <vt:lpstr>PrilohaCheck_98</vt:lpstr>
      <vt:lpstr>PrilohaCheck_99</vt:lpstr>
      <vt:lpstr>'Nové Fakturační Skupiny'!Print_Area</vt:lpstr>
      <vt:lpstr>'Převáděné služby'!Print_Area</vt:lpstr>
      <vt:lpstr>'Převod účastnické smlouvy'!Print_Area</vt:lpstr>
      <vt:lpstr>'Převáděné služby'!Print_Titles</vt:lpstr>
      <vt:lpstr>PSC</vt:lpstr>
      <vt:lpstr>PSC_1</vt:lpstr>
      <vt:lpstr>PSC_10</vt:lpstr>
      <vt:lpstr>PSC_11</vt:lpstr>
      <vt:lpstr>PSC_12</vt:lpstr>
      <vt:lpstr>PSC_13</vt:lpstr>
      <vt:lpstr>PSC_14</vt:lpstr>
      <vt:lpstr>PSC_15</vt:lpstr>
      <vt:lpstr>PSC_16</vt:lpstr>
      <vt:lpstr>PSC_17</vt:lpstr>
      <vt:lpstr>PSC_18</vt:lpstr>
      <vt:lpstr>PSC_19</vt:lpstr>
      <vt:lpstr>PSC_2</vt:lpstr>
      <vt:lpstr>PSC_20</vt:lpstr>
      <vt:lpstr>PSC_3</vt:lpstr>
      <vt:lpstr>PSC_4</vt:lpstr>
      <vt:lpstr>PSC_5</vt:lpstr>
      <vt:lpstr>PSC_6</vt:lpstr>
      <vt:lpstr>PSC_7</vt:lpstr>
      <vt:lpstr>PSC_8</vt:lpstr>
      <vt:lpstr>PSC_9</vt:lpstr>
      <vt:lpstr>Registr_AnoNe</vt:lpstr>
      <vt:lpstr>RoamingTarif</vt:lpstr>
      <vt:lpstr>RoamingTarif_1</vt:lpstr>
      <vt:lpstr>RoamingTarif_10</vt:lpstr>
      <vt:lpstr>RoamingTarif_100</vt:lpstr>
      <vt:lpstr>RoamingTarif_11</vt:lpstr>
      <vt:lpstr>RoamingTarif_12</vt:lpstr>
      <vt:lpstr>RoamingTarif_13</vt:lpstr>
      <vt:lpstr>RoamingTarif_14</vt:lpstr>
      <vt:lpstr>RoamingTarif_15</vt:lpstr>
      <vt:lpstr>RoamingTarif_16</vt:lpstr>
      <vt:lpstr>RoamingTarif_17</vt:lpstr>
      <vt:lpstr>RoamingTarif_18</vt:lpstr>
      <vt:lpstr>RoamingTarif_19</vt:lpstr>
      <vt:lpstr>RoamingTarif_2</vt:lpstr>
      <vt:lpstr>RoamingTarif_20</vt:lpstr>
      <vt:lpstr>RoamingTarif_21</vt:lpstr>
      <vt:lpstr>RoamingTarif_22</vt:lpstr>
      <vt:lpstr>RoamingTarif_23</vt:lpstr>
      <vt:lpstr>RoamingTarif_24</vt:lpstr>
      <vt:lpstr>RoamingTarif_25</vt:lpstr>
      <vt:lpstr>RoamingTarif_26</vt:lpstr>
      <vt:lpstr>RoamingTarif_27</vt:lpstr>
      <vt:lpstr>RoamingTarif_28</vt:lpstr>
      <vt:lpstr>RoamingTarif_29</vt:lpstr>
      <vt:lpstr>RoamingTarif_3</vt:lpstr>
      <vt:lpstr>RoamingTarif_30</vt:lpstr>
      <vt:lpstr>RoamingTarif_31</vt:lpstr>
      <vt:lpstr>RoamingTarif_32</vt:lpstr>
      <vt:lpstr>RoamingTarif_33</vt:lpstr>
      <vt:lpstr>RoamingTarif_34</vt:lpstr>
      <vt:lpstr>RoamingTarif_35</vt:lpstr>
      <vt:lpstr>RoamingTarif_36</vt:lpstr>
      <vt:lpstr>RoamingTarif_37</vt:lpstr>
      <vt:lpstr>RoamingTarif_38</vt:lpstr>
      <vt:lpstr>RoamingTarif_39</vt:lpstr>
      <vt:lpstr>RoamingTarif_4</vt:lpstr>
      <vt:lpstr>RoamingTarif_40</vt:lpstr>
      <vt:lpstr>RoamingTarif_41</vt:lpstr>
      <vt:lpstr>RoamingTarif_42</vt:lpstr>
      <vt:lpstr>RoamingTarif_43</vt:lpstr>
      <vt:lpstr>RoamingTarif_44</vt:lpstr>
      <vt:lpstr>RoamingTarif_45</vt:lpstr>
      <vt:lpstr>RoamingTarif_46</vt:lpstr>
      <vt:lpstr>RoamingTarif_47</vt:lpstr>
      <vt:lpstr>RoamingTarif_48</vt:lpstr>
      <vt:lpstr>RoamingTarif_49</vt:lpstr>
      <vt:lpstr>RoamingTarif_5</vt:lpstr>
      <vt:lpstr>RoamingTarif_50</vt:lpstr>
      <vt:lpstr>RoamingTarif_51</vt:lpstr>
      <vt:lpstr>RoamingTarif_52</vt:lpstr>
      <vt:lpstr>RoamingTarif_53</vt:lpstr>
      <vt:lpstr>RoamingTarif_54</vt:lpstr>
      <vt:lpstr>RoamingTarif_55</vt:lpstr>
      <vt:lpstr>RoamingTarif_56</vt:lpstr>
      <vt:lpstr>RoamingTarif_57</vt:lpstr>
      <vt:lpstr>RoamingTarif_58</vt:lpstr>
      <vt:lpstr>RoamingTarif_59</vt:lpstr>
      <vt:lpstr>RoamingTarif_6</vt:lpstr>
      <vt:lpstr>RoamingTarif_60</vt:lpstr>
      <vt:lpstr>RoamingTarif_61</vt:lpstr>
      <vt:lpstr>RoamingTarif_62</vt:lpstr>
      <vt:lpstr>RoamingTarif_63</vt:lpstr>
      <vt:lpstr>RoamingTarif_64</vt:lpstr>
      <vt:lpstr>RoamingTarif_65</vt:lpstr>
      <vt:lpstr>RoamingTarif_66</vt:lpstr>
      <vt:lpstr>RoamingTarif_67</vt:lpstr>
      <vt:lpstr>RoamingTarif_68</vt:lpstr>
      <vt:lpstr>RoamingTarif_69</vt:lpstr>
      <vt:lpstr>RoamingTarif_7</vt:lpstr>
      <vt:lpstr>RoamingTarif_70</vt:lpstr>
      <vt:lpstr>RoamingTarif_71</vt:lpstr>
      <vt:lpstr>RoamingTarif_72</vt:lpstr>
      <vt:lpstr>RoamingTarif_73</vt:lpstr>
      <vt:lpstr>RoamingTarif_74</vt:lpstr>
      <vt:lpstr>RoamingTarif_75</vt:lpstr>
      <vt:lpstr>RoamingTarif_76</vt:lpstr>
      <vt:lpstr>RoamingTarif_77</vt:lpstr>
      <vt:lpstr>RoamingTarif_78</vt:lpstr>
      <vt:lpstr>RoamingTarif_79</vt:lpstr>
      <vt:lpstr>RoamingTarif_8</vt:lpstr>
      <vt:lpstr>RoamingTarif_80</vt:lpstr>
      <vt:lpstr>RoamingTarif_81</vt:lpstr>
      <vt:lpstr>RoamingTarif_82</vt:lpstr>
      <vt:lpstr>RoamingTarif_83</vt:lpstr>
      <vt:lpstr>RoamingTarif_84</vt:lpstr>
      <vt:lpstr>RoamingTarif_85</vt:lpstr>
      <vt:lpstr>RoamingTarif_86</vt:lpstr>
      <vt:lpstr>RoamingTarif_87</vt:lpstr>
      <vt:lpstr>RoamingTarif_88</vt:lpstr>
      <vt:lpstr>RoamingTarif_89</vt:lpstr>
      <vt:lpstr>RoamingTarif_9</vt:lpstr>
      <vt:lpstr>RoamingTarif_90</vt:lpstr>
      <vt:lpstr>RoamingTarif_91</vt:lpstr>
      <vt:lpstr>RoamingTarif_92</vt:lpstr>
      <vt:lpstr>RoamingTarif_93</vt:lpstr>
      <vt:lpstr>RoamingTarif_94</vt:lpstr>
      <vt:lpstr>RoamingTarif_95</vt:lpstr>
      <vt:lpstr>RoamingTarif_96</vt:lpstr>
      <vt:lpstr>RoamingTarif_97</vt:lpstr>
      <vt:lpstr>RoamingTarif_98</vt:lpstr>
      <vt:lpstr>RoamingTarif_99</vt:lpstr>
      <vt:lpstr>ROAMtarify</vt:lpstr>
      <vt:lpstr>SMSapprove</vt:lpstr>
      <vt:lpstr>SouhlasAudioPremium_1</vt:lpstr>
      <vt:lpstr>SouhlasAudioPremium_10</vt:lpstr>
      <vt:lpstr>SouhlasAudioPremium_100</vt:lpstr>
      <vt:lpstr>SouhlasAudioPremium_11</vt:lpstr>
      <vt:lpstr>SouhlasAudioPremium_12</vt:lpstr>
      <vt:lpstr>SouhlasAudioPremium_13</vt:lpstr>
      <vt:lpstr>SouhlasAudioPremium_14</vt:lpstr>
      <vt:lpstr>SouhlasAudioPremium_15</vt:lpstr>
      <vt:lpstr>SouhlasAudioPremium_16</vt:lpstr>
      <vt:lpstr>SouhlasAudioPremium_17</vt:lpstr>
      <vt:lpstr>SouhlasAudioPremium_18</vt:lpstr>
      <vt:lpstr>SouhlasAudioPremium_19</vt:lpstr>
      <vt:lpstr>SouhlasAudioPremium_2</vt:lpstr>
      <vt:lpstr>SouhlasAudioPremium_20</vt:lpstr>
      <vt:lpstr>SouhlasAudioPremium_21</vt:lpstr>
      <vt:lpstr>SouhlasAudioPremium_22</vt:lpstr>
      <vt:lpstr>SouhlasAudioPremium_23</vt:lpstr>
      <vt:lpstr>SouhlasAudioPremium_24</vt:lpstr>
      <vt:lpstr>SouhlasAudioPremium_25</vt:lpstr>
      <vt:lpstr>SouhlasAudioPremium_26</vt:lpstr>
      <vt:lpstr>SouhlasAudioPremium_27</vt:lpstr>
      <vt:lpstr>SouhlasAudioPremium_28</vt:lpstr>
      <vt:lpstr>SouhlasAudioPremium_29</vt:lpstr>
      <vt:lpstr>SouhlasAudioPremium_3</vt:lpstr>
      <vt:lpstr>SouhlasAudioPremium_30</vt:lpstr>
      <vt:lpstr>SouhlasAudioPremium_31</vt:lpstr>
      <vt:lpstr>SouhlasAudioPremium_32</vt:lpstr>
      <vt:lpstr>SouhlasAudioPremium_33</vt:lpstr>
      <vt:lpstr>SouhlasAudioPremium_34</vt:lpstr>
      <vt:lpstr>SouhlasAudioPremium_35</vt:lpstr>
      <vt:lpstr>SouhlasAudioPremium_36</vt:lpstr>
      <vt:lpstr>SouhlasAudioPremium_37</vt:lpstr>
      <vt:lpstr>SouhlasAudioPremium_38</vt:lpstr>
      <vt:lpstr>SouhlasAudioPremium_39</vt:lpstr>
      <vt:lpstr>SouhlasAudioPremium_4</vt:lpstr>
      <vt:lpstr>SouhlasAudioPremium_40</vt:lpstr>
      <vt:lpstr>SouhlasAudioPremium_41</vt:lpstr>
      <vt:lpstr>SouhlasAudioPremium_42</vt:lpstr>
      <vt:lpstr>SouhlasAudioPremium_43</vt:lpstr>
      <vt:lpstr>SouhlasAudioPremium_44</vt:lpstr>
      <vt:lpstr>SouhlasAudioPremium_45</vt:lpstr>
      <vt:lpstr>SouhlasAudioPremium_46</vt:lpstr>
      <vt:lpstr>SouhlasAudioPremium_47</vt:lpstr>
      <vt:lpstr>SouhlasAudioPremium_48</vt:lpstr>
      <vt:lpstr>SouhlasAudioPremium_49</vt:lpstr>
      <vt:lpstr>SouhlasAudioPremium_5</vt:lpstr>
      <vt:lpstr>SouhlasAudioPremium_50</vt:lpstr>
      <vt:lpstr>SouhlasAudioPremium_51</vt:lpstr>
      <vt:lpstr>SouhlasAudioPremium_52</vt:lpstr>
      <vt:lpstr>SouhlasAudioPremium_53</vt:lpstr>
      <vt:lpstr>SouhlasAudioPremium_54</vt:lpstr>
      <vt:lpstr>SouhlasAudioPremium_55</vt:lpstr>
      <vt:lpstr>SouhlasAudioPremium_56</vt:lpstr>
      <vt:lpstr>SouhlasAudioPremium_57</vt:lpstr>
      <vt:lpstr>SouhlasAudioPremium_58</vt:lpstr>
      <vt:lpstr>SouhlasAudioPremium_59</vt:lpstr>
      <vt:lpstr>SouhlasAudioPremium_6</vt:lpstr>
      <vt:lpstr>SouhlasAudioPremium_60</vt:lpstr>
      <vt:lpstr>SouhlasAudioPremium_61</vt:lpstr>
      <vt:lpstr>SouhlasAudioPremium_62</vt:lpstr>
      <vt:lpstr>SouhlasAudioPremium_63</vt:lpstr>
      <vt:lpstr>SouhlasAudioPremium_64</vt:lpstr>
      <vt:lpstr>SouhlasAudioPremium_65</vt:lpstr>
      <vt:lpstr>SouhlasAudioPremium_66</vt:lpstr>
      <vt:lpstr>SouhlasAudioPremium_67</vt:lpstr>
      <vt:lpstr>SouhlasAudioPremium_68</vt:lpstr>
      <vt:lpstr>SouhlasAudioPremium_69</vt:lpstr>
      <vt:lpstr>SouhlasAudioPremium_7</vt:lpstr>
      <vt:lpstr>SouhlasAudioPremium_70</vt:lpstr>
      <vt:lpstr>SouhlasAudioPremium_71</vt:lpstr>
      <vt:lpstr>SouhlasAudioPremium_72</vt:lpstr>
      <vt:lpstr>SouhlasAudioPremium_73</vt:lpstr>
      <vt:lpstr>SouhlasAudioPremium_74</vt:lpstr>
      <vt:lpstr>SouhlasAudioPremium_75</vt:lpstr>
      <vt:lpstr>SouhlasAudioPremium_76</vt:lpstr>
      <vt:lpstr>SouhlasAudioPremium_77</vt:lpstr>
      <vt:lpstr>SouhlasAudioPremium_78</vt:lpstr>
      <vt:lpstr>SouhlasAudioPremium_79</vt:lpstr>
      <vt:lpstr>SouhlasAudioPremium_8</vt:lpstr>
      <vt:lpstr>SouhlasAudioPremium_80</vt:lpstr>
      <vt:lpstr>SouhlasAudioPremium_81</vt:lpstr>
      <vt:lpstr>SouhlasAudioPremium_82</vt:lpstr>
      <vt:lpstr>SouhlasAudioPremium_83</vt:lpstr>
      <vt:lpstr>SouhlasAudioPremium_84</vt:lpstr>
      <vt:lpstr>SouhlasAudioPremium_85</vt:lpstr>
      <vt:lpstr>SouhlasAudioPremium_86</vt:lpstr>
      <vt:lpstr>SouhlasAudioPremium_87</vt:lpstr>
      <vt:lpstr>SouhlasAudioPremium_88</vt:lpstr>
      <vt:lpstr>SouhlasAudioPremium_89</vt:lpstr>
      <vt:lpstr>SouhlasAudioPremium_9</vt:lpstr>
      <vt:lpstr>SouhlasAudioPremium_90</vt:lpstr>
      <vt:lpstr>SouhlasAudioPremium_91</vt:lpstr>
      <vt:lpstr>SouhlasAudioPremium_92</vt:lpstr>
      <vt:lpstr>SouhlasAudioPremium_93</vt:lpstr>
      <vt:lpstr>SouhlasAudioPremium_94</vt:lpstr>
      <vt:lpstr>SouhlasAudioPremium_95</vt:lpstr>
      <vt:lpstr>SouhlasAudioPremium_96</vt:lpstr>
      <vt:lpstr>SouhlasAudioPremium_97</vt:lpstr>
      <vt:lpstr>SouhlasAudioPremium_98</vt:lpstr>
      <vt:lpstr>SouhlasAudioPremium_99</vt:lpstr>
      <vt:lpstr>SouhlasAudiotexPremium</vt:lpstr>
      <vt:lpstr>SouhlasDMS_SMSplatba_1</vt:lpstr>
      <vt:lpstr>SouhlasDMS_SMSplatba_10</vt:lpstr>
      <vt:lpstr>SouhlasDMS_SMSplatba_100</vt:lpstr>
      <vt:lpstr>SouhlasDMS_SMSplatba_11</vt:lpstr>
      <vt:lpstr>SouhlasDMS_SMSplatba_12</vt:lpstr>
      <vt:lpstr>SouhlasDMS_SMSplatba_13</vt:lpstr>
      <vt:lpstr>SouhlasDMS_SMSplatba_14</vt:lpstr>
      <vt:lpstr>SouhlasDMS_SMSplatba_15</vt:lpstr>
      <vt:lpstr>SouhlasDMS_SMSplatba_16</vt:lpstr>
      <vt:lpstr>SouhlasDMS_SMSplatba_17</vt:lpstr>
      <vt:lpstr>SouhlasDMS_SMSplatba_18</vt:lpstr>
      <vt:lpstr>SouhlasDMS_SMSplatba_19</vt:lpstr>
      <vt:lpstr>SouhlasDMS_SMSplatba_2</vt:lpstr>
      <vt:lpstr>SouhlasDMS_SMSplatba_20</vt:lpstr>
      <vt:lpstr>SouhlasDMS_SMSplatba_21</vt:lpstr>
      <vt:lpstr>SouhlasDMS_SMSplatba_22</vt:lpstr>
      <vt:lpstr>SouhlasDMS_SMSplatba_23</vt:lpstr>
      <vt:lpstr>SouhlasDMS_SMSplatba_24</vt:lpstr>
      <vt:lpstr>SouhlasDMS_SMSplatba_25</vt:lpstr>
      <vt:lpstr>SouhlasDMS_SMSplatba_26</vt:lpstr>
      <vt:lpstr>SouhlasDMS_SMSplatba_27</vt:lpstr>
      <vt:lpstr>SouhlasDMS_SMSplatba_28</vt:lpstr>
      <vt:lpstr>SouhlasDMS_SMSplatba_29</vt:lpstr>
      <vt:lpstr>SouhlasDMS_SMSplatba_3</vt:lpstr>
      <vt:lpstr>SouhlasDMS_SMSplatba_30</vt:lpstr>
      <vt:lpstr>SouhlasDMS_SMSplatba_31</vt:lpstr>
      <vt:lpstr>SouhlasDMS_SMSplatba_32</vt:lpstr>
      <vt:lpstr>SouhlasDMS_SMSplatba_33</vt:lpstr>
      <vt:lpstr>SouhlasDMS_SMSplatba_34</vt:lpstr>
      <vt:lpstr>SouhlasDMS_SMSplatba_35</vt:lpstr>
      <vt:lpstr>SouhlasDMS_SMSplatba_36</vt:lpstr>
      <vt:lpstr>SouhlasDMS_SMSplatba_37</vt:lpstr>
      <vt:lpstr>SouhlasDMS_SMSplatba_38</vt:lpstr>
      <vt:lpstr>SouhlasDMS_SMSplatba_39</vt:lpstr>
      <vt:lpstr>SouhlasDMS_SMSplatba_4</vt:lpstr>
      <vt:lpstr>SouhlasDMS_SMSplatba_40</vt:lpstr>
      <vt:lpstr>SouhlasDMS_SMSplatba_41</vt:lpstr>
      <vt:lpstr>SouhlasDMS_SMSplatba_42</vt:lpstr>
      <vt:lpstr>SouhlasDMS_SMSplatba_43</vt:lpstr>
      <vt:lpstr>SouhlasDMS_SMSplatba_44</vt:lpstr>
      <vt:lpstr>SouhlasDMS_SMSplatba_45</vt:lpstr>
      <vt:lpstr>SouhlasDMS_SMSplatba_46</vt:lpstr>
      <vt:lpstr>SouhlasDMS_SMSplatba_47</vt:lpstr>
      <vt:lpstr>SouhlasDMS_SMSplatba_48</vt:lpstr>
      <vt:lpstr>SouhlasDMS_SMSplatba_49</vt:lpstr>
      <vt:lpstr>SouhlasDMS_SMSplatba_5</vt:lpstr>
      <vt:lpstr>SouhlasDMS_SMSplatba_50</vt:lpstr>
      <vt:lpstr>SouhlasDMS_SMSplatba_51</vt:lpstr>
      <vt:lpstr>SouhlasDMS_SMSplatba_52</vt:lpstr>
      <vt:lpstr>SouhlasDMS_SMSplatba_53</vt:lpstr>
      <vt:lpstr>SouhlasDMS_SMSplatba_54</vt:lpstr>
      <vt:lpstr>SouhlasDMS_SMSplatba_55</vt:lpstr>
      <vt:lpstr>SouhlasDMS_SMSplatba_56</vt:lpstr>
      <vt:lpstr>SouhlasDMS_SMSplatba_57</vt:lpstr>
      <vt:lpstr>SouhlasDMS_SMSplatba_58</vt:lpstr>
      <vt:lpstr>SouhlasDMS_SMSplatba_59</vt:lpstr>
      <vt:lpstr>SouhlasDMS_SMSplatba_6</vt:lpstr>
      <vt:lpstr>SouhlasDMS_SMSplatba_60</vt:lpstr>
      <vt:lpstr>SouhlasDMS_SMSplatba_61</vt:lpstr>
      <vt:lpstr>SouhlasDMS_SMSplatba_62</vt:lpstr>
      <vt:lpstr>SouhlasDMS_SMSplatba_63</vt:lpstr>
      <vt:lpstr>SouhlasDMS_SMSplatba_64</vt:lpstr>
      <vt:lpstr>SouhlasDMS_SMSplatba_65</vt:lpstr>
      <vt:lpstr>SouhlasDMS_SMSplatba_66</vt:lpstr>
      <vt:lpstr>SouhlasDMS_SMSplatba_67</vt:lpstr>
      <vt:lpstr>SouhlasDMS_SMSplatba_68</vt:lpstr>
      <vt:lpstr>SouhlasDMS_SMSplatba_69</vt:lpstr>
      <vt:lpstr>SouhlasDMS_SMSplatba_7</vt:lpstr>
      <vt:lpstr>SouhlasDMS_SMSplatba_70</vt:lpstr>
      <vt:lpstr>SouhlasDMS_SMSplatba_71</vt:lpstr>
      <vt:lpstr>SouhlasDMS_SMSplatba_72</vt:lpstr>
      <vt:lpstr>SouhlasDMS_SMSplatba_73</vt:lpstr>
      <vt:lpstr>SouhlasDMS_SMSplatba_74</vt:lpstr>
      <vt:lpstr>SouhlasDMS_SMSplatba_75</vt:lpstr>
      <vt:lpstr>SouhlasDMS_SMSplatba_76</vt:lpstr>
      <vt:lpstr>SouhlasDMS_SMSplatba_77</vt:lpstr>
      <vt:lpstr>SouhlasDMS_SMSplatba_78</vt:lpstr>
      <vt:lpstr>SouhlasDMS_SMSplatba_79</vt:lpstr>
      <vt:lpstr>SouhlasDMS_SMSplatba_8</vt:lpstr>
      <vt:lpstr>SouhlasDMS_SMSplatba_80</vt:lpstr>
      <vt:lpstr>SouhlasDMS_SMSplatba_81</vt:lpstr>
      <vt:lpstr>SouhlasDMS_SMSplatba_82</vt:lpstr>
      <vt:lpstr>SouhlasDMS_SMSplatba_83</vt:lpstr>
      <vt:lpstr>SouhlasDMS_SMSplatba_84</vt:lpstr>
      <vt:lpstr>SouhlasDMS_SMSplatba_85</vt:lpstr>
      <vt:lpstr>SouhlasDMS_SMSplatba_86</vt:lpstr>
      <vt:lpstr>SouhlasDMS_SMSplatba_87</vt:lpstr>
      <vt:lpstr>SouhlasDMS_SMSplatba_88</vt:lpstr>
      <vt:lpstr>SouhlasDMS_SMSplatba_89</vt:lpstr>
      <vt:lpstr>SouhlasDMS_SMSplatba_9</vt:lpstr>
      <vt:lpstr>SouhlasDMS_SMSplatba_90</vt:lpstr>
      <vt:lpstr>SouhlasDMS_SMSplatba_91</vt:lpstr>
      <vt:lpstr>SouhlasDMS_SMSplatba_92</vt:lpstr>
      <vt:lpstr>SouhlasDMS_SMSplatba_93</vt:lpstr>
      <vt:lpstr>SouhlasDMS_SMSplatba_94</vt:lpstr>
      <vt:lpstr>SouhlasDMS_SMSplatba_95</vt:lpstr>
      <vt:lpstr>SouhlasDMS_SMSplatba_96</vt:lpstr>
      <vt:lpstr>SouhlasDMS_SMSplatba_97</vt:lpstr>
      <vt:lpstr>SouhlasDMS_SMSplatba_98</vt:lpstr>
      <vt:lpstr>SouhlasDMS_SMSplatba_99</vt:lpstr>
      <vt:lpstr>SouhlasDMSaSMSplatba</vt:lpstr>
      <vt:lpstr>SouhlasMplatba</vt:lpstr>
      <vt:lpstr>SouhlasMplatba_1</vt:lpstr>
      <vt:lpstr>SouhlasMplatba_10</vt:lpstr>
      <vt:lpstr>SouhlasMplatba_100</vt:lpstr>
      <vt:lpstr>SouhlasMplatba_11</vt:lpstr>
      <vt:lpstr>SouhlasMplatba_12</vt:lpstr>
      <vt:lpstr>SouhlasMplatba_13</vt:lpstr>
      <vt:lpstr>SouhlasMplatba_14</vt:lpstr>
      <vt:lpstr>SouhlasMplatba_15</vt:lpstr>
      <vt:lpstr>SouhlasMplatba_16</vt:lpstr>
      <vt:lpstr>SouhlasMplatba_17</vt:lpstr>
      <vt:lpstr>SouhlasMplatba_18</vt:lpstr>
      <vt:lpstr>SouhlasMplatba_19</vt:lpstr>
      <vt:lpstr>SouhlasMplatba_2</vt:lpstr>
      <vt:lpstr>SouhlasMplatba_20</vt:lpstr>
      <vt:lpstr>SouhlasMplatba_21</vt:lpstr>
      <vt:lpstr>SouhlasMplatba_22</vt:lpstr>
      <vt:lpstr>SouhlasMplatba_23</vt:lpstr>
      <vt:lpstr>SouhlasMplatba_24</vt:lpstr>
      <vt:lpstr>SouhlasMplatba_25</vt:lpstr>
      <vt:lpstr>SouhlasMplatba_26</vt:lpstr>
      <vt:lpstr>SouhlasMplatba_27</vt:lpstr>
      <vt:lpstr>SouhlasMplatba_28</vt:lpstr>
      <vt:lpstr>SouhlasMplatba_29</vt:lpstr>
      <vt:lpstr>SouhlasMplatba_3</vt:lpstr>
      <vt:lpstr>SouhlasMplatba_30</vt:lpstr>
      <vt:lpstr>SouhlasMplatba_31</vt:lpstr>
      <vt:lpstr>SouhlasMplatba_32</vt:lpstr>
      <vt:lpstr>SouhlasMplatba_33</vt:lpstr>
      <vt:lpstr>SouhlasMplatba_34</vt:lpstr>
      <vt:lpstr>SouhlasMplatba_35</vt:lpstr>
      <vt:lpstr>SouhlasMplatba_36</vt:lpstr>
      <vt:lpstr>SouhlasMplatba_37</vt:lpstr>
      <vt:lpstr>SouhlasMplatba_38</vt:lpstr>
      <vt:lpstr>SouhlasMplatba_39</vt:lpstr>
      <vt:lpstr>SouhlasMplatba_4</vt:lpstr>
      <vt:lpstr>SouhlasMplatba_40</vt:lpstr>
      <vt:lpstr>SouhlasMplatba_41</vt:lpstr>
      <vt:lpstr>SouhlasMplatba_42</vt:lpstr>
      <vt:lpstr>SouhlasMplatba_43</vt:lpstr>
      <vt:lpstr>SouhlasMplatba_44</vt:lpstr>
      <vt:lpstr>SouhlasMplatba_45</vt:lpstr>
      <vt:lpstr>SouhlasMplatba_46</vt:lpstr>
      <vt:lpstr>SouhlasMplatba_47</vt:lpstr>
      <vt:lpstr>SouhlasMplatba_48</vt:lpstr>
      <vt:lpstr>SouhlasMplatba_49</vt:lpstr>
      <vt:lpstr>SouhlasMplatba_5</vt:lpstr>
      <vt:lpstr>SouhlasMplatba_50</vt:lpstr>
      <vt:lpstr>SouhlasMplatba_51</vt:lpstr>
      <vt:lpstr>SouhlasMplatba_52</vt:lpstr>
      <vt:lpstr>SouhlasMplatba_53</vt:lpstr>
      <vt:lpstr>SouhlasMplatba_54</vt:lpstr>
      <vt:lpstr>SouhlasMplatba_55</vt:lpstr>
      <vt:lpstr>SouhlasMplatba_56</vt:lpstr>
      <vt:lpstr>SouhlasMplatba_57</vt:lpstr>
      <vt:lpstr>SouhlasMplatba_58</vt:lpstr>
      <vt:lpstr>SouhlasMplatba_59</vt:lpstr>
      <vt:lpstr>SouhlasMplatba_6</vt:lpstr>
      <vt:lpstr>SouhlasMplatba_60</vt:lpstr>
      <vt:lpstr>SouhlasMplatba_61</vt:lpstr>
      <vt:lpstr>SouhlasMplatba_62</vt:lpstr>
      <vt:lpstr>SouhlasMplatba_63</vt:lpstr>
      <vt:lpstr>SouhlasMplatba_64</vt:lpstr>
      <vt:lpstr>SouhlasMplatba_65</vt:lpstr>
      <vt:lpstr>SouhlasMplatba_66</vt:lpstr>
      <vt:lpstr>SouhlasMplatba_67</vt:lpstr>
      <vt:lpstr>SouhlasMplatba_68</vt:lpstr>
      <vt:lpstr>SouhlasMplatba_69</vt:lpstr>
      <vt:lpstr>SouhlasMplatba_7</vt:lpstr>
      <vt:lpstr>SouhlasMplatba_70</vt:lpstr>
      <vt:lpstr>SouhlasMplatba_71</vt:lpstr>
      <vt:lpstr>SouhlasMplatba_72</vt:lpstr>
      <vt:lpstr>SouhlasMplatba_73</vt:lpstr>
      <vt:lpstr>SouhlasMplatba_74</vt:lpstr>
      <vt:lpstr>SouhlasMplatba_75</vt:lpstr>
      <vt:lpstr>SouhlasMplatba_76</vt:lpstr>
      <vt:lpstr>SouhlasMplatba_77</vt:lpstr>
      <vt:lpstr>SouhlasMplatba_78</vt:lpstr>
      <vt:lpstr>SouhlasMplatba_79</vt:lpstr>
      <vt:lpstr>SouhlasMplatba_8</vt:lpstr>
      <vt:lpstr>SouhlasMplatba_80</vt:lpstr>
      <vt:lpstr>SouhlasMplatba_81</vt:lpstr>
      <vt:lpstr>SouhlasMplatba_82</vt:lpstr>
      <vt:lpstr>SouhlasMplatba_83</vt:lpstr>
      <vt:lpstr>SouhlasMplatba_84</vt:lpstr>
      <vt:lpstr>SouhlasMplatba_85</vt:lpstr>
      <vt:lpstr>SouhlasMplatba_86</vt:lpstr>
      <vt:lpstr>SouhlasMplatba_87</vt:lpstr>
      <vt:lpstr>SouhlasMplatba_88</vt:lpstr>
      <vt:lpstr>SouhlasMplatba_89</vt:lpstr>
      <vt:lpstr>SouhlasMplatba_9</vt:lpstr>
      <vt:lpstr>SouhlasMplatba_90</vt:lpstr>
      <vt:lpstr>SouhlasMplatba_91</vt:lpstr>
      <vt:lpstr>SouhlasMplatba_92</vt:lpstr>
      <vt:lpstr>SouhlasMplatba_93</vt:lpstr>
      <vt:lpstr>SouhlasMplatba_94</vt:lpstr>
      <vt:lpstr>SouhlasMplatba_95</vt:lpstr>
      <vt:lpstr>SouhlasMplatba_96</vt:lpstr>
      <vt:lpstr>SouhlasMplatba_97</vt:lpstr>
      <vt:lpstr>SouhlasMplatba_98</vt:lpstr>
      <vt:lpstr>SouhlasMplatba_99</vt:lpstr>
      <vt:lpstr>Tarif</vt:lpstr>
      <vt:lpstr>Tarif_1</vt:lpstr>
      <vt:lpstr>Tarif_10</vt:lpstr>
      <vt:lpstr>Tarif_100</vt:lpstr>
      <vt:lpstr>Tarif_11</vt:lpstr>
      <vt:lpstr>Tarif_12</vt:lpstr>
      <vt:lpstr>Tarif_13</vt:lpstr>
      <vt:lpstr>Tarif_14</vt:lpstr>
      <vt:lpstr>Tarif_15</vt:lpstr>
      <vt:lpstr>Tarif_16</vt:lpstr>
      <vt:lpstr>Tarif_17</vt:lpstr>
      <vt:lpstr>Tarif_18</vt:lpstr>
      <vt:lpstr>Tarif_19</vt:lpstr>
      <vt:lpstr>Tarif_2</vt:lpstr>
      <vt:lpstr>Tarif_20</vt:lpstr>
      <vt:lpstr>Tarif_21</vt:lpstr>
      <vt:lpstr>Tarif_22</vt:lpstr>
      <vt:lpstr>Tarif_23</vt:lpstr>
      <vt:lpstr>Tarif_24</vt:lpstr>
      <vt:lpstr>Tarif_25</vt:lpstr>
      <vt:lpstr>Tarif_26</vt:lpstr>
      <vt:lpstr>Tarif_27</vt:lpstr>
      <vt:lpstr>Tarif_28</vt:lpstr>
      <vt:lpstr>Tarif_29</vt:lpstr>
      <vt:lpstr>Tarif_3</vt:lpstr>
      <vt:lpstr>Tarif_30</vt:lpstr>
      <vt:lpstr>Tarif_31</vt:lpstr>
      <vt:lpstr>Tarif_32</vt:lpstr>
      <vt:lpstr>Tarif_33</vt:lpstr>
      <vt:lpstr>Tarif_34</vt:lpstr>
      <vt:lpstr>Tarif_35</vt:lpstr>
      <vt:lpstr>Tarif_36</vt:lpstr>
      <vt:lpstr>Tarif_37</vt:lpstr>
      <vt:lpstr>Tarif_38</vt:lpstr>
      <vt:lpstr>Tarif_39</vt:lpstr>
      <vt:lpstr>Tarif_4</vt:lpstr>
      <vt:lpstr>Tarif_40</vt:lpstr>
      <vt:lpstr>Tarif_41</vt:lpstr>
      <vt:lpstr>Tarif_42</vt:lpstr>
      <vt:lpstr>Tarif_43</vt:lpstr>
      <vt:lpstr>Tarif_44</vt:lpstr>
      <vt:lpstr>Tarif_45</vt:lpstr>
      <vt:lpstr>Tarif_46</vt:lpstr>
      <vt:lpstr>Tarif_47</vt:lpstr>
      <vt:lpstr>Tarif_48</vt:lpstr>
      <vt:lpstr>Tarif_49</vt:lpstr>
      <vt:lpstr>Tarif_5</vt:lpstr>
      <vt:lpstr>Tarif_50</vt:lpstr>
      <vt:lpstr>Tarif_51</vt:lpstr>
      <vt:lpstr>Tarif_52</vt:lpstr>
      <vt:lpstr>Tarif_53</vt:lpstr>
      <vt:lpstr>Tarif_54</vt:lpstr>
      <vt:lpstr>Tarif_55</vt:lpstr>
      <vt:lpstr>Tarif_56</vt:lpstr>
      <vt:lpstr>Tarif_57</vt:lpstr>
      <vt:lpstr>Tarif_58</vt:lpstr>
      <vt:lpstr>Tarif_59</vt:lpstr>
      <vt:lpstr>Tarif_6</vt:lpstr>
      <vt:lpstr>Tarif_60</vt:lpstr>
      <vt:lpstr>Tarif_61</vt:lpstr>
      <vt:lpstr>Tarif_62</vt:lpstr>
      <vt:lpstr>Tarif_63</vt:lpstr>
      <vt:lpstr>Tarif_64</vt:lpstr>
      <vt:lpstr>Tarif_65</vt:lpstr>
      <vt:lpstr>Tarif_66</vt:lpstr>
      <vt:lpstr>Tarif_67</vt:lpstr>
      <vt:lpstr>Tarif_68</vt:lpstr>
      <vt:lpstr>Tarif_69</vt:lpstr>
      <vt:lpstr>Tarif_7</vt:lpstr>
      <vt:lpstr>Tarif_70</vt:lpstr>
      <vt:lpstr>Tarif_71</vt:lpstr>
      <vt:lpstr>Tarif_72</vt:lpstr>
      <vt:lpstr>Tarif_73</vt:lpstr>
      <vt:lpstr>Tarif_74</vt:lpstr>
      <vt:lpstr>Tarif_75</vt:lpstr>
      <vt:lpstr>Tarif_76</vt:lpstr>
      <vt:lpstr>Tarif_77</vt:lpstr>
      <vt:lpstr>Tarif_78</vt:lpstr>
      <vt:lpstr>Tarif_79</vt:lpstr>
      <vt:lpstr>Tarif_8</vt:lpstr>
      <vt:lpstr>Tarif_80</vt:lpstr>
      <vt:lpstr>Tarif_81</vt:lpstr>
      <vt:lpstr>Tarif_82</vt:lpstr>
      <vt:lpstr>Tarif_83</vt:lpstr>
      <vt:lpstr>Tarif_84</vt:lpstr>
      <vt:lpstr>Tarif_85</vt:lpstr>
      <vt:lpstr>Tarif_86</vt:lpstr>
      <vt:lpstr>Tarif_87</vt:lpstr>
      <vt:lpstr>Tarif_88</vt:lpstr>
      <vt:lpstr>Tarif_89</vt:lpstr>
      <vt:lpstr>Tarif_9</vt:lpstr>
      <vt:lpstr>Tarif_90</vt:lpstr>
      <vt:lpstr>Tarif_91</vt:lpstr>
      <vt:lpstr>Tarif_92</vt:lpstr>
      <vt:lpstr>Tarif_93</vt:lpstr>
      <vt:lpstr>Tarif_94</vt:lpstr>
      <vt:lpstr>Tarif_95</vt:lpstr>
      <vt:lpstr>Tarif_96</vt:lpstr>
      <vt:lpstr>Tarif_97</vt:lpstr>
      <vt:lpstr>Tarif_98</vt:lpstr>
      <vt:lpstr>Tarif_99</vt:lpstr>
      <vt:lpstr>Tarif_Data_1</vt:lpstr>
      <vt:lpstr>Tarif_Data_10</vt:lpstr>
      <vt:lpstr>Tarif_Data_100</vt:lpstr>
      <vt:lpstr>Tarif_Data_11</vt:lpstr>
      <vt:lpstr>Tarif_Data_12</vt:lpstr>
      <vt:lpstr>Tarif_Data_13</vt:lpstr>
      <vt:lpstr>Tarif_Data_14</vt:lpstr>
      <vt:lpstr>Tarif_Data_15</vt:lpstr>
      <vt:lpstr>Tarif_Data_16</vt:lpstr>
      <vt:lpstr>Tarif_Data_17</vt:lpstr>
      <vt:lpstr>Tarif_Data_18</vt:lpstr>
      <vt:lpstr>Tarif_Data_19</vt:lpstr>
      <vt:lpstr>Tarif_Data_2</vt:lpstr>
      <vt:lpstr>Tarif_Data_20</vt:lpstr>
      <vt:lpstr>Tarif_Data_21</vt:lpstr>
      <vt:lpstr>Tarif_Data_22</vt:lpstr>
      <vt:lpstr>Tarif_Data_23</vt:lpstr>
      <vt:lpstr>Tarif_Data_24</vt:lpstr>
      <vt:lpstr>Tarif_Data_25</vt:lpstr>
      <vt:lpstr>Tarif_Data_26</vt:lpstr>
      <vt:lpstr>Tarif_Data_27</vt:lpstr>
      <vt:lpstr>Tarif_Data_28</vt:lpstr>
      <vt:lpstr>Tarif_Data_29</vt:lpstr>
      <vt:lpstr>Tarif_Data_3</vt:lpstr>
      <vt:lpstr>Tarif_Data_30</vt:lpstr>
      <vt:lpstr>Tarif_Data_31</vt:lpstr>
      <vt:lpstr>Tarif_Data_32</vt:lpstr>
      <vt:lpstr>Tarif_Data_33</vt:lpstr>
      <vt:lpstr>Tarif_Data_34</vt:lpstr>
      <vt:lpstr>Tarif_Data_35</vt:lpstr>
      <vt:lpstr>Tarif_Data_36</vt:lpstr>
      <vt:lpstr>Tarif_Data_37</vt:lpstr>
      <vt:lpstr>Tarif_Data_38</vt:lpstr>
      <vt:lpstr>Tarif_Data_39</vt:lpstr>
      <vt:lpstr>Tarif_Data_4</vt:lpstr>
      <vt:lpstr>Tarif_Data_40</vt:lpstr>
      <vt:lpstr>Tarif_Data_41</vt:lpstr>
      <vt:lpstr>Tarif_Data_42</vt:lpstr>
      <vt:lpstr>Tarif_Data_43</vt:lpstr>
      <vt:lpstr>Tarif_Data_44</vt:lpstr>
      <vt:lpstr>Tarif_Data_45</vt:lpstr>
      <vt:lpstr>Tarif_Data_46</vt:lpstr>
      <vt:lpstr>Tarif_Data_47</vt:lpstr>
      <vt:lpstr>Tarif_Data_48</vt:lpstr>
      <vt:lpstr>Tarif_Data_49</vt:lpstr>
      <vt:lpstr>Tarif_Data_5</vt:lpstr>
      <vt:lpstr>Tarif_Data_50</vt:lpstr>
      <vt:lpstr>Tarif_Data_51</vt:lpstr>
      <vt:lpstr>Tarif_Data_52</vt:lpstr>
      <vt:lpstr>Tarif_Data_53</vt:lpstr>
      <vt:lpstr>Tarif_Data_54</vt:lpstr>
      <vt:lpstr>Tarif_Data_55</vt:lpstr>
      <vt:lpstr>Tarif_Data_56</vt:lpstr>
      <vt:lpstr>Tarif_Data_57</vt:lpstr>
      <vt:lpstr>Tarif_Data_58</vt:lpstr>
      <vt:lpstr>Tarif_Data_59</vt:lpstr>
      <vt:lpstr>Tarif_Data_6</vt:lpstr>
      <vt:lpstr>Tarif_Data_60</vt:lpstr>
      <vt:lpstr>Tarif_Data_61</vt:lpstr>
      <vt:lpstr>Tarif_Data_62</vt:lpstr>
      <vt:lpstr>Tarif_Data_63</vt:lpstr>
      <vt:lpstr>Tarif_Data_64</vt:lpstr>
      <vt:lpstr>Tarif_Data_65</vt:lpstr>
      <vt:lpstr>Tarif_Data_66</vt:lpstr>
      <vt:lpstr>Tarif_Data_67</vt:lpstr>
      <vt:lpstr>Tarif_Data_68</vt:lpstr>
      <vt:lpstr>Tarif_Data_69</vt:lpstr>
      <vt:lpstr>Tarif_Data_7</vt:lpstr>
      <vt:lpstr>Tarif_Data_70</vt:lpstr>
      <vt:lpstr>Tarif_Data_71</vt:lpstr>
      <vt:lpstr>Tarif_Data_72</vt:lpstr>
      <vt:lpstr>Tarif_Data_73</vt:lpstr>
      <vt:lpstr>Tarif_Data_74</vt:lpstr>
      <vt:lpstr>Tarif_Data_75</vt:lpstr>
      <vt:lpstr>Tarif_Data_76</vt:lpstr>
      <vt:lpstr>Tarif_Data_77</vt:lpstr>
      <vt:lpstr>Tarif_Data_78</vt:lpstr>
      <vt:lpstr>Tarif_Data_79</vt:lpstr>
      <vt:lpstr>Tarif_Data_8</vt:lpstr>
      <vt:lpstr>Tarif_Data_80</vt:lpstr>
      <vt:lpstr>Tarif_Data_81</vt:lpstr>
      <vt:lpstr>Tarif_Data_82</vt:lpstr>
      <vt:lpstr>Tarif_Data_83</vt:lpstr>
      <vt:lpstr>Tarif_Data_84</vt:lpstr>
      <vt:lpstr>Tarif_Data_85</vt:lpstr>
      <vt:lpstr>Tarif_Data_86</vt:lpstr>
      <vt:lpstr>Tarif_Data_87</vt:lpstr>
      <vt:lpstr>Tarif_Data_88</vt:lpstr>
      <vt:lpstr>Tarif_Data_89</vt:lpstr>
      <vt:lpstr>Tarif_Data_9</vt:lpstr>
      <vt:lpstr>Tarif_Data_90</vt:lpstr>
      <vt:lpstr>Tarif_Data_91</vt:lpstr>
      <vt:lpstr>Tarif_Data_92</vt:lpstr>
      <vt:lpstr>Tarif_Data_93</vt:lpstr>
      <vt:lpstr>Tarif_Data_94</vt:lpstr>
      <vt:lpstr>Tarif_Data_95</vt:lpstr>
      <vt:lpstr>Tarif_Data_96</vt:lpstr>
      <vt:lpstr>Tarif_Data_97</vt:lpstr>
      <vt:lpstr>Tarif_Data_98</vt:lpstr>
      <vt:lpstr>Tarif_Data_99</vt:lpstr>
      <vt:lpstr>Tarif_test</vt:lpstr>
      <vt:lpstr>Tarify</vt:lpstr>
      <vt:lpstr>tarify_kontrola</vt:lpstr>
      <vt:lpstr>TelCislo1</vt:lpstr>
      <vt:lpstr>TelCislo1_1</vt:lpstr>
      <vt:lpstr>TelCislo1_10</vt:lpstr>
      <vt:lpstr>TelCislo1_100</vt:lpstr>
      <vt:lpstr>TelCislo1_11</vt:lpstr>
      <vt:lpstr>TelCislo1_12</vt:lpstr>
      <vt:lpstr>TelCislo1_13</vt:lpstr>
      <vt:lpstr>TelCislo1_14</vt:lpstr>
      <vt:lpstr>TelCislo1_15</vt:lpstr>
      <vt:lpstr>TelCislo1_16</vt:lpstr>
      <vt:lpstr>TelCislo1_17</vt:lpstr>
      <vt:lpstr>TelCislo1_18</vt:lpstr>
      <vt:lpstr>TelCislo1_19</vt:lpstr>
      <vt:lpstr>TelCislo1_2</vt:lpstr>
      <vt:lpstr>TelCislo1_20</vt:lpstr>
      <vt:lpstr>TelCislo1_21</vt:lpstr>
      <vt:lpstr>TelCislo1_22</vt:lpstr>
      <vt:lpstr>TelCislo1_23</vt:lpstr>
      <vt:lpstr>TelCislo1_24</vt:lpstr>
      <vt:lpstr>TelCislo1_25</vt:lpstr>
      <vt:lpstr>TelCislo1_26</vt:lpstr>
      <vt:lpstr>TelCislo1_27</vt:lpstr>
      <vt:lpstr>TelCislo1_28</vt:lpstr>
      <vt:lpstr>TelCislo1_29</vt:lpstr>
      <vt:lpstr>TelCislo1_3</vt:lpstr>
      <vt:lpstr>TelCislo1_30</vt:lpstr>
      <vt:lpstr>TelCislo1_31</vt:lpstr>
      <vt:lpstr>TelCislo1_32</vt:lpstr>
      <vt:lpstr>TelCislo1_33</vt:lpstr>
      <vt:lpstr>TelCislo1_34</vt:lpstr>
      <vt:lpstr>TelCislo1_35</vt:lpstr>
      <vt:lpstr>TelCislo1_36</vt:lpstr>
      <vt:lpstr>TelCislo1_37</vt:lpstr>
      <vt:lpstr>TelCislo1_38</vt:lpstr>
      <vt:lpstr>TelCislo1_39</vt:lpstr>
      <vt:lpstr>TelCislo1_4</vt:lpstr>
      <vt:lpstr>TelCislo1_40</vt:lpstr>
      <vt:lpstr>TelCislo1_41</vt:lpstr>
      <vt:lpstr>TelCislo1_42</vt:lpstr>
      <vt:lpstr>TelCislo1_43</vt:lpstr>
      <vt:lpstr>TelCislo1_44</vt:lpstr>
      <vt:lpstr>TelCislo1_45</vt:lpstr>
      <vt:lpstr>TelCislo1_46</vt:lpstr>
      <vt:lpstr>TelCislo1_47</vt:lpstr>
      <vt:lpstr>TelCislo1_48</vt:lpstr>
      <vt:lpstr>TelCislo1_49</vt:lpstr>
      <vt:lpstr>TelCislo1_5</vt:lpstr>
      <vt:lpstr>TelCislo1_50</vt:lpstr>
      <vt:lpstr>TelCislo1_51</vt:lpstr>
      <vt:lpstr>TelCislo1_52</vt:lpstr>
      <vt:lpstr>TelCislo1_53</vt:lpstr>
      <vt:lpstr>TelCislo1_54</vt:lpstr>
      <vt:lpstr>TelCislo1_55</vt:lpstr>
      <vt:lpstr>TelCislo1_56</vt:lpstr>
      <vt:lpstr>TelCislo1_57</vt:lpstr>
      <vt:lpstr>TelCislo1_58</vt:lpstr>
      <vt:lpstr>TelCislo1_59</vt:lpstr>
      <vt:lpstr>TelCislo1_6</vt:lpstr>
      <vt:lpstr>TelCislo1_60</vt:lpstr>
      <vt:lpstr>TelCislo1_61</vt:lpstr>
      <vt:lpstr>TelCislo1_62</vt:lpstr>
      <vt:lpstr>TelCislo1_63</vt:lpstr>
      <vt:lpstr>TelCislo1_64</vt:lpstr>
      <vt:lpstr>TelCislo1_65</vt:lpstr>
      <vt:lpstr>TelCislo1_66</vt:lpstr>
      <vt:lpstr>TelCislo1_67</vt:lpstr>
      <vt:lpstr>TelCislo1_68</vt:lpstr>
      <vt:lpstr>TelCislo1_69</vt:lpstr>
      <vt:lpstr>TelCislo1_7</vt:lpstr>
      <vt:lpstr>TelCislo1_70</vt:lpstr>
      <vt:lpstr>TelCislo1_71</vt:lpstr>
      <vt:lpstr>TelCislo1_72</vt:lpstr>
      <vt:lpstr>TelCislo1_73</vt:lpstr>
      <vt:lpstr>TelCislo1_74</vt:lpstr>
      <vt:lpstr>TelCislo1_75</vt:lpstr>
      <vt:lpstr>TelCislo1_76</vt:lpstr>
      <vt:lpstr>TelCislo1_77</vt:lpstr>
      <vt:lpstr>TelCislo1_78</vt:lpstr>
      <vt:lpstr>TelCislo1_79</vt:lpstr>
      <vt:lpstr>TelCislo1_8</vt:lpstr>
      <vt:lpstr>TelCislo1_80</vt:lpstr>
      <vt:lpstr>TelCislo1_81</vt:lpstr>
      <vt:lpstr>TelCislo1_82</vt:lpstr>
      <vt:lpstr>TelCislo1_83</vt:lpstr>
      <vt:lpstr>TelCislo1_84</vt:lpstr>
      <vt:lpstr>TelCislo1_85</vt:lpstr>
      <vt:lpstr>TelCislo1_86</vt:lpstr>
      <vt:lpstr>TelCislo1_87</vt:lpstr>
      <vt:lpstr>TelCislo1_88</vt:lpstr>
      <vt:lpstr>TelCislo1_89</vt:lpstr>
      <vt:lpstr>TelCislo1_9</vt:lpstr>
      <vt:lpstr>TelCislo1_90</vt:lpstr>
      <vt:lpstr>TelCislo1_91</vt:lpstr>
      <vt:lpstr>TelCislo1_92</vt:lpstr>
      <vt:lpstr>TelCislo1_93</vt:lpstr>
      <vt:lpstr>TelCislo1_94</vt:lpstr>
      <vt:lpstr>TelCislo1_95</vt:lpstr>
      <vt:lpstr>TelCislo1_96</vt:lpstr>
      <vt:lpstr>TelCislo1_97</vt:lpstr>
      <vt:lpstr>TelCislo1_98</vt:lpstr>
      <vt:lpstr>TelCislo1_99</vt:lpstr>
      <vt:lpstr>TelCislo2</vt:lpstr>
      <vt:lpstr>TelCislo2_1</vt:lpstr>
      <vt:lpstr>TelCislo2_10</vt:lpstr>
      <vt:lpstr>TelCislo2_100</vt:lpstr>
      <vt:lpstr>TelCislo2_11</vt:lpstr>
      <vt:lpstr>TelCislo2_12</vt:lpstr>
      <vt:lpstr>TelCislo2_13</vt:lpstr>
      <vt:lpstr>TelCislo2_14</vt:lpstr>
      <vt:lpstr>TelCislo2_15</vt:lpstr>
      <vt:lpstr>TelCislo2_16</vt:lpstr>
      <vt:lpstr>TelCislo2_17</vt:lpstr>
      <vt:lpstr>TelCislo2_18</vt:lpstr>
      <vt:lpstr>TelCislo2_19</vt:lpstr>
      <vt:lpstr>TelCislo2_2</vt:lpstr>
      <vt:lpstr>TelCislo2_20</vt:lpstr>
      <vt:lpstr>TelCislo2_21</vt:lpstr>
      <vt:lpstr>TelCislo2_22</vt:lpstr>
      <vt:lpstr>TelCislo2_23</vt:lpstr>
      <vt:lpstr>TelCislo2_24</vt:lpstr>
      <vt:lpstr>TelCislo2_25</vt:lpstr>
      <vt:lpstr>TelCislo2_26</vt:lpstr>
      <vt:lpstr>TelCislo2_27</vt:lpstr>
      <vt:lpstr>TelCislo2_28</vt:lpstr>
      <vt:lpstr>TelCislo2_29</vt:lpstr>
      <vt:lpstr>TelCislo2_3</vt:lpstr>
      <vt:lpstr>TelCislo2_30</vt:lpstr>
      <vt:lpstr>TelCislo2_31</vt:lpstr>
      <vt:lpstr>TelCislo2_32</vt:lpstr>
      <vt:lpstr>TelCislo2_33</vt:lpstr>
      <vt:lpstr>TelCislo2_34</vt:lpstr>
      <vt:lpstr>TelCislo2_35</vt:lpstr>
      <vt:lpstr>TelCislo2_36</vt:lpstr>
      <vt:lpstr>TelCislo2_37</vt:lpstr>
      <vt:lpstr>TelCislo2_38</vt:lpstr>
      <vt:lpstr>TelCislo2_39</vt:lpstr>
      <vt:lpstr>TelCislo2_4</vt:lpstr>
      <vt:lpstr>TelCislo2_40</vt:lpstr>
      <vt:lpstr>TelCislo2_41</vt:lpstr>
      <vt:lpstr>TelCislo2_42</vt:lpstr>
      <vt:lpstr>TelCislo2_43</vt:lpstr>
      <vt:lpstr>TelCislo2_44</vt:lpstr>
      <vt:lpstr>TelCislo2_45</vt:lpstr>
      <vt:lpstr>TelCislo2_46</vt:lpstr>
      <vt:lpstr>TelCislo2_47</vt:lpstr>
      <vt:lpstr>TelCislo2_48</vt:lpstr>
      <vt:lpstr>TelCislo2_49</vt:lpstr>
      <vt:lpstr>TelCislo2_5</vt:lpstr>
      <vt:lpstr>TelCislo2_50</vt:lpstr>
      <vt:lpstr>TelCislo2_51</vt:lpstr>
      <vt:lpstr>TelCislo2_52</vt:lpstr>
      <vt:lpstr>TelCislo2_53</vt:lpstr>
      <vt:lpstr>TelCislo2_54</vt:lpstr>
      <vt:lpstr>TelCislo2_55</vt:lpstr>
      <vt:lpstr>TelCislo2_56</vt:lpstr>
      <vt:lpstr>TelCislo2_57</vt:lpstr>
      <vt:lpstr>TelCislo2_58</vt:lpstr>
      <vt:lpstr>TelCislo2_59</vt:lpstr>
      <vt:lpstr>TelCislo2_6</vt:lpstr>
      <vt:lpstr>TelCislo2_60</vt:lpstr>
      <vt:lpstr>TelCislo2_61</vt:lpstr>
      <vt:lpstr>TelCislo2_62</vt:lpstr>
      <vt:lpstr>TelCislo2_63</vt:lpstr>
      <vt:lpstr>TelCislo2_64</vt:lpstr>
      <vt:lpstr>TelCislo2_65</vt:lpstr>
      <vt:lpstr>TelCislo2_66</vt:lpstr>
      <vt:lpstr>TelCislo2_67</vt:lpstr>
      <vt:lpstr>TelCislo2_68</vt:lpstr>
      <vt:lpstr>TelCislo2_69</vt:lpstr>
      <vt:lpstr>TelCislo2_7</vt:lpstr>
      <vt:lpstr>TelCislo2_70</vt:lpstr>
      <vt:lpstr>TelCislo2_71</vt:lpstr>
      <vt:lpstr>TelCislo2_72</vt:lpstr>
      <vt:lpstr>TelCislo2_73</vt:lpstr>
      <vt:lpstr>TelCislo2_74</vt:lpstr>
      <vt:lpstr>TelCislo2_75</vt:lpstr>
      <vt:lpstr>TelCislo2_76</vt:lpstr>
      <vt:lpstr>TelCislo2_77</vt:lpstr>
      <vt:lpstr>TelCislo2_78</vt:lpstr>
      <vt:lpstr>TelCislo2_79</vt:lpstr>
      <vt:lpstr>TelCislo2_8</vt:lpstr>
      <vt:lpstr>TelCislo2_80</vt:lpstr>
      <vt:lpstr>TelCislo2_81</vt:lpstr>
      <vt:lpstr>TelCislo2_82</vt:lpstr>
      <vt:lpstr>TelCislo2_83</vt:lpstr>
      <vt:lpstr>TelCislo2_84</vt:lpstr>
      <vt:lpstr>TelCislo2_85</vt:lpstr>
      <vt:lpstr>TelCislo2_86</vt:lpstr>
      <vt:lpstr>TelCislo2_87</vt:lpstr>
      <vt:lpstr>TelCislo2_88</vt:lpstr>
      <vt:lpstr>TelCislo2_89</vt:lpstr>
      <vt:lpstr>TelCislo2_9</vt:lpstr>
      <vt:lpstr>TelCislo2_90</vt:lpstr>
      <vt:lpstr>TelCislo2_91</vt:lpstr>
      <vt:lpstr>TelCislo2_92</vt:lpstr>
      <vt:lpstr>TelCislo2_93</vt:lpstr>
      <vt:lpstr>TelCislo2_94</vt:lpstr>
      <vt:lpstr>TelCislo2_95</vt:lpstr>
      <vt:lpstr>TelCislo2_96</vt:lpstr>
      <vt:lpstr>TelCislo2_97</vt:lpstr>
      <vt:lpstr>TelCislo2_98</vt:lpstr>
      <vt:lpstr>TelCislo2_99</vt:lpstr>
      <vt:lpstr>TerminAktivSIM_1</vt:lpstr>
      <vt:lpstr>TerminAktivSIM_10</vt:lpstr>
      <vt:lpstr>TerminAktivSIM_100</vt:lpstr>
      <vt:lpstr>TerminAktivSIM_11</vt:lpstr>
      <vt:lpstr>TerminAktivSIM_12</vt:lpstr>
      <vt:lpstr>TerminAktivSIM_13</vt:lpstr>
      <vt:lpstr>TerminAktivSIM_14</vt:lpstr>
      <vt:lpstr>TerminAktivSIM_15</vt:lpstr>
      <vt:lpstr>TerminAktivSIM_16</vt:lpstr>
      <vt:lpstr>TerminAktivSIM_17</vt:lpstr>
      <vt:lpstr>TerminAktivSIM_18</vt:lpstr>
      <vt:lpstr>TerminAktivSIM_19</vt:lpstr>
      <vt:lpstr>TerminAktivSIM_2</vt:lpstr>
      <vt:lpstr>TerminAktivSIM_20</vt:lpstr>
      <vt:lpstr>TerminAktivSIM_21</vt:lpstr>
      <vt:lpstr>TerminAktivSIM_22</vt:lpstr>
      <vt:lpstr>TerminAktivSIM_23</vt:lpstr>
      <vt:lpstr>TerminAktivSIM_24</vt:lpstr>
      <vt:lpstr>TerminAktivSIM_25</vt:lpstr>
      <vt:lpstr>TerminAktivSIM_26</vt:lpstr>
      <vt:lpstr>TerminAktivSIM_27</vt:lpstr>
      <vt:lpstr>TerminAktivSIM_28</vt:lpstr>
      <vt:lpstr>TerminAktivSIM_29</vt:lpstr>
      <vt:lpstr>TerminAktivSIM_3</vt:lpstr>
      <vt:lpstr>TerminAktivSIM_30</vt:lpstr>
      <vt:lpstr>TerminAktivSIM_31</vt:lpstr>
      <vt:lpstr>TerminAktivSIM_32</vt:lpstr>
      <vt:lpstr>TerminAktivSIM_33</vt:lpstr>
      <vt:lpstr>TerminAktivSIM_34</vt:lpstr>
      <vt:lpstr>TerminAktivSIM_35</vt:lpstr>
      <vt:lpstr>TerminAktivSIM_36</vt:lpstr>
      <vt:lpstr>TerminAktivSIM_37</vt:lpstr>
      <vt:lpstr>TerminAktivSIM_38</vt:lpstr>
      <vt:lpstr>TerminAktivSIM_39</vt:lpstr>
      <vt:lpstr>TerminAktivSIM_4</vt:lpstr>
      <vt:lpstr>TerminAktivSIM_40</vt:lpstr>
      <vt:lpstr>TerminAktivSIM_41</vt:lpstr>
      <vt:lpstr>TerminAktivSIM_42</vt:lpstr>
      <vt:lpstr>TerminAktivSIM_43</vt:lpstr>
      <vt:lpstr>TerminAktivSIM_44</vt:lpstr>
      <vt:lpstr>TerminAktivSIM_45</vt:lpstr>
      <vt:lpstr>TerminAktivSIM_46</vt:lpstr>
      <vt:lpstr>TerminAktivSIM_47</vt:lpstr>
      <vt:lpstr>TerminAktivSIM_48</vt:lpstr>
      <vt:lpstr>TerminAktivSIM_49</vt:lpstr>
      <vt:lpstr>TerminAktivSIM_5</vt:lpstr>
      <vt:lpstr>TerminAktivSIM_50</vt:lpstr>
      <vt:lpstr>TerminAktivSIM_51</vt:lpstr>
      <vt:lpstr>TerminAktivSIM_52</vt:lpstr>
      <vt:lpstr>TerminAktivSIM_53</vt:lpstr>
      <vt:lpstr>TerminAktivSIM_54</vt:lpstr>
      <vt:lpstr>TerminAktivSIM_55</vt:lpstr>
      <vt:lpstr>TerminAktivSIM_56</vt:lpstr>
      <vt:lpstr>TerminAktivSIM_57</vt:lpstr>
      <vt:lpstr>TerminAktivSIM_58</vt:lpstr>
      <vt:lpstr>TerminAktivSIM_59</vt:lpstr>
      <vt:lpstr>TerminAktivSIM_6</vt:lpstr>
      <vt:lpstr>TerminAktivSIM_60</vt:lpstr>
      <vt:lpstr>TerminAktivSIM_61</vt:lpstr>
      <vt:lpstr>TerminAktivSIM_62</vt:lpstr>
      <vt:lpstr>TerminAktivSIM_63</vt:lpstr>
      <vt:lpstr>TerminAktivSIM_64</vt:lpstr>
      <vt:lpstr>TerminAktivSIM_65</vt:lpstr>
      <vt:lpstr>TerminAktivSIM_66</vt:lpstr>
      <vt:lpstr>TerminAktivSIM_67</vt:lpstr>
      <vt:lpstr>TerminAktivSIM_68</vt:lpstr>
      <vt:lpstr>TerminAktivSIM_69</vt:lpstr>
      <vt:lpstr>TerminAktivSIM_7</vt:lpstr>
      <vt:lpstr>TerminAktivSIM_70</vt:lpstr>
      <vt:lpstr>TerminAktivSIM_71</vt:lpstr>
      <vt:lpstr>TerminAktivSIM_72</vt:lpstr>
      <vt:lpstr>TerminAktivSIM_73</vt:lpstr>
      <vt:lpstr>TerminAktivSIM_74</vt:lpstr>
      <vt:lpstr>TerminAktivSIM_75</vt:lpstr>
      <vt:lpstr>TerminAktivSIM_76</vt:lpstr>
      <vt:lpstr>TerminAktivSIM_77</vt:lpstr>
      <vt:lpstr>TerminAktivSIM_78</vt:lpstr>
      <vt:lpstr>TerminAktivSIM_79</vt:lpstr>
      <vt:lpstr>TerminAktivSIM_8</vt:lpstr>
      <vt:lpstr>TerminAktivSIM_80</vt:lpstr>
      <vt:lpstr>TerminAktivSIM_81</vt:lpstr>
      <vt:lpstr>TerminAktivSIM_82</vt:lpstr>
      <vt:lpstr>TerminAktivSIM_83</vt:lpstr>
      <vt:lpstr>TerminAktivSIM_84</vt:lpstr>
      <vt:lpstr>TerminAktivSIM_85</vt:lpstr>
      <vt:lpstr>TerminAktivSIM_86</vt:lpstr>
      <vt:lpstr>TerminAktivSIM_87</vt:lpstr>
      <vt:lpstr>TerminAktivSIM_88</vt:lpstr>
      <vt:lpstr>TerminAktivSIM_89</vt:lpstr>
      <vt:lpstr>TerminAktivSIM_9</vt:lpstr>
      <vt:lpstr>TerminAktivSIM_90</vt:lpstr>
      <vt:lpstr>TerminAktivSIM_91</vt:lpstr>
      <vt:lpstr>TerminAktivSIM_92</vt:lpstr>
      <vt:lpstr>TerminAktivSIM_93</vt:lpstr>
      <vt:lpstr>TerminAktivSIM_94</vt:lpstr>
      <vt:lpstr>TerminAktivSIM_95</vt:lpstr>
      <vt:lpstr>TerminAktivSIM_96</vt:lpstr>
      <vt:lpstr>TerminAktivSIM_97</vt:lpstr>
      <vt:lpstr>TerminAktivSIM_98</vt:lpstr>
      <vt:lpstr>TerminAktivSIM_99</vt:lpstr>
      <vt:lpstr>TMP_ID</vt:lpstr>
      <vt:lpstr>Today</vt:lpstr>
      <vt:lpstr>TYPaktivace</vt:lpstr>
      <vt:lpstr>typUhrady</vt:lpstr>
      <vt:lpstr>TypVyuct</vt:lpstr>
      <vt:lpstr>TypVyuctSluzeb</vt:lpstr>
      <vt:lpstr>TypVyuctSluzeb_1</vt:lpstr>
      <vt:lpstr>TypVyuctSluzeb_10</vt:lpstr>
      <vt:lpstr>TypVyuctSluzeb_11</vt:lpstr>
      <vt:lpstr>TypVyuctSluzeb_12</vt:lpstr>
      <vt:lpstr>TypVyuctSluzeb_13</vt:lpstr>
      <vt:lpstr>TypVyuctSluzeb_14</vt:lpstr>
      <vt:lpstr>TypVyuctSluzeb_15</vt:lpstr>
      <vt:lpstr>TypVyuctSluzeb_16</vt:lpstr>
      <vt:lpstr>TypVyuctSluzeb_17</vt:lpstr>
      <vt:lpstr>TypVyuctSluzeb_18</vt:lpstr>
      <vt:lpstr>TypVyuctSluzeb_19</vt:lpstr>
      <vt:lpstr>TypVyuctSluzeb_2</vt:lpstr>
      <vt:lpstr>TypVyuctSluzeb_20</vt:lpstr>
      <vt:lpstr>TypVyuctSluzeb_3</vt:lpstr>
      <vt:lpstr>TypVyuctSluzeb_4</vt:lpstr>
      <vt:lpstr>TypVyuctSluzeb_5</vt:lpstr>
      <vt:lpstr>TypVyuctSluzeb_6</vt:lpstr>
      <vt:lpstr>TypVyuctSluzeb_7</vt:lpstr>
      <vt:lpstr>TypVyuctSluzeb_8</vt:lpstr>
      <vt:lpstr>TypVyuctSluzeb_9</vt:lpstr>
      <vt:lpstr>TypZaznSluzby</vt:lpstr>
      <vt:lpstr>TypZaznSluzby_1</vt:lpstr>
      <vt:lpstr>TypZaznSluzby_10</vt:lpstr>
      <vt:lpstr>TypZaznSluzby_100</vt:lpstr>
      <vt:lpstr>TypZaznSluzby_11</vt:lpstr>
      <vt:lpstr>TypZaznSluzby_12</vt:lpstr>
      <vt:lpstr>TypZaznSluzby_13</vt:lpstr>
      <vt:lpstr>TypZaznSluzby_14</vt:lpstr>
      <vt:lpstr>TypZaznSluzby_15</vt:lpstr>
      <vt:lpstr>TypZaznSluzby_16</vt:lpstr>
      <vt:lpstr>TypZaznSluzby_17</vt:lpstr>
      <vt:lpstr>TypZaznSluzby_18</vt:lpstr>
      <vt:lpstr>TypZaznSluzby_19</vt:lpstr>
      <vt:lpstr>TypZaznSluzby_2</vt:lpstr>
      <vt:lpstr>TypZaznSluzby_20</vt:lpstr>
      <vt:lpstr>TypZaznSluzby_21</vt:lpstr>
      <vt:lpstr>TypZaznSluzby_22</vt:lpstr>
      <vt:lpstr>TypZaznSluzby_23</vt:lpstr>
      <vt:lpstr>TypZaznSluzby_24</vt:lpstr>
      <vt:lpstr>TypZaznSluzby_25</vt:lpstr>
      <vt:lpstr>TypZaznSluzby_26</vt:lpstr>
      <vt:lpstr>TypZaznSluzby_27</vt:lpstr>
      <vt:lpstr>TypZaznSluzby_28</vt:lpstr>
      <vt:lpstr>TypZaznSluzby_29</vt:lpstr>
      <vt:lpstr>TypZaznSluzby_3</vt:lpstr>
      <vt:lpstr>TypZaznSluzby_30</vt:lpstr>
      <vt:lpstr>TypZaznSluzby_31</vt:lpstr>
      <vt:lpstr>TypZaznSluzby_32</vt:lpstr>
      <vt:lpstr>TypZaznSluzby_33</vt:lpstr>
      <vt:lpstr>TypZaznSluzby_34</vt:lpstr>
      <vt:lpstr>TypZaznSluzby_35</vt:lpstr>
      <vt:lpstr>TypZaznSluzby_36</vt:lpstr>
      <vt:lpstr>TypZaznSluzby_37</vt:lpstr>
      <vt:lpstr>TypZaznSluzby_38</vt:lpstr>
      <vt:lpstr>TypZaznSluzby_39</vt:lpstr>
      <vt:lpstr>TypZaznSluzby_4</vt:lpstr>
      <vt:lpstr>TypZaznSluzby_40</vt:lpstr>
      <vt:lpstr>TypZaznSluzby_41</vt:lpstr>
      <vt:lpstr>TypZaznSluzby_42</vt:lpstr>
      <vt:lpstr>TypZaznSluzby_43</vt:lpstr>
      <vt:lpstr>TypZaznSluzby_44</vt:lpstr>
      <vt:lpstr>TypZaznSluzby_45</vt:lpstr>
      <vt:lpstr>TypZaznSluzby_46</vt:lpstr>
      <vt:lpstr>TypZaznSluzby_47</vt:lpstr>
      <vt:lpstr>TypZaznSluzby_48</vt:lpstr>
      <vt:lpstr>TypZaznSluzby_49</vt:lpstr>
      <vt:lpstr>TypZaznSluzby_5</vt:lpstr>
      <vt:lpstr>TypZaznSluzby_50</vt:lpstr>
      <vt:lpstr>TypZaznSluzby_51</vt:lpstr>
      <vt:lpstr>TypZaznSluzby_52</vt:lpstr>
      <vt:lpstr>TypZaznSluzby_53</vt:lpstr>
      <vt:lpstr>TypZaznSluzby_54</vt:lpstr>
      <vt:lpstr>TypZaznSluzby_55</vt:lpstr>
      <vt:lpstr>TypZaznSluzby_56</vt:lpstr>
      <vt:lpstr>TypZaznSluzby_57</vt:lpstr>
      <vt:lpstr>TypZaznSluzby_58</vt:lpstr>
      <vt:lpstr>TypZaznSluzby_59</vt:lpstr>
      <vt:lpstr>TypZaznSluzby_6</vt:lpstr>
      <vt:lpstr>TypZaznSluzby_60</vt:lpstr>
      <vt:lpstr>TypZaznSluzby_61</vt:lpstr>
      <vt:lpstr>TypZaznSluzby_62</vt:lpstr>
      <vt:lpstr>TypZaznSluzby_63</vt:lpstr>
      <vt:lpstr>TypZaznSluzby_64</vt:lpstr>
      <vt:lpstr>TypZaznSluzby_65</vt:lpstr>
      <vt:lpstr>TypZaznSluzby_66</vt:lpstr>
      <vt:lpstr>TypZaznSluzby_67</vt:lpstr>
      <vt:lpstr>TypZaznSluzby_68</vt:lpstr>
      <vt:lpstr>TypZaznSluzby_69</vt:lpstr>
      <vt:lpstr>TypZaznSluzby_7</vt:lpstr>
      <vt:lpstr>TypZaznSluzby_70</vt:lpstr>
      <vt:lpstr>TypZaznSluzby_71</vt:lpstr>
      <vt:lpstr>TypZaznSluzby_72</vt:lpstr>
      <vt:lpstr>TypZaznSluzby_73</vt:lpstr>
      <vt:lpstr>TypZaznSluzby_74</vt:lpstr>
      <vt:lpstr>TypZaznSluzby_75</vt:lpstr>
      <vt:lpstr>TypZaznSluzby_76</vt:lpstr>
      <vt:lpstr>TypZaznSluzby_77</vt:lpstr>
      <vt:lpstr>TypZaznSluzby_78</vt:lpstr>
      <vt:lpstr>TypZaznSluzby_79</vt:lpstr>
      <vt:lpstr>TypZaznSluzby_8</vt:lpstr>
      <vt:lpstr>TypZaznSluzby_80</vt:lpstr>
      <vt:lpstr>TypZaznSluzby_81</vt:lpstr>
      <vt:lpstr>TypZaznSluzby_82</vt:lpstr>
      <vt:lpstr>TypZaznSluzby_83</vt:lpstr>
      <vt:lpstr>TypZaznSluzby_84</vt:lpstr>
      <vt:lpstr>TypZaznSluzby_85</vt:lpstr>
      <vt:lpstr>TypZaznSluzby_86</vt:lpstr>
      <vt:lpstr>TypZaznSluzby_87</vt:lpstr>
      <vt:lpstr>TypZaznSluzby_88</vt:lpstr>
      <vt:lpstr>TypZaznSluzby_89</vt:lpstr>
      <vt:lpstr>TypZaznSluzby_9</vt:lpstr>
      <vt:lpstr>TypZaznSluzby_90</vt:lpstr>
      <vt:lpstr>TypZaznSluzby_91</vt:lpstr>
      <vt:lpstr>TypZaznSluzby_92</vt:lpstr>
      <vt:lpstr>TypZaznSluzby_93</vt:lpstr>
      <vt:lpstr>TypZaznSluzby_94</vt:lpstr>
      <vt:lpstr>TypZaznSluzby_95</vt:lpstr>
      <vt:lpstr>TypZaznSluzby_96</vt:lpstr>
      <vt:lpstr>TypZaznSluzby_97</vt:lpstr>
      <vt:lpstr>TypZaznSluzby_98</vt:lpstr>
      <vt:lpstr>TypZaznSluzby_99</vt:lpstr>
      <vt:lpstr>ucastnik_autorizace</vt:lpstr>
      <vt:lpstr>ucastnik_doklad1</vt:lpstr>
      <vt:lpstr>ucastnik_doklad1_label</vt:lpstr>
      <vt:lpstr>ucastnik_doklad2</vt:lpstr>
      <vt:lpstr>ucastnik_doklad2_label</vt:lpstr>
      <vt:lpstr>ucastnik_firma</vt:lpstr>
      <vt:lpstr>ucastnik_firma1_label</vt:lpstr>
      <vt:lpstr>ucastnik_firma2_label</vt:lpstr>
      <vt:lpstr>ucastnik_IC</vt:lpstr>
      <vt:lpstr>ucastnik_IC_label</vt:lpstr>
      <vt:lpstr>ucastnik_jmeno</vt:lpstr>
      <vt:lpstr>ucastnik_jmeno_label</vt:lpstr>
      <vt:lpstr>ucastnik_nation</vt:lpstr>
      <vt:lpstr>ucastnik_nation_label</vt:lpstr>
      <vt:lpstr>ucastnik_platnost1</vt:lpstr>
      <vt:lpstr>ucastnik_platnost1_label</vt:lpstr>
      <vt:lpstr>ucastnik_platnost2</vt:lpstr>
      <vt:lpstr>ucastnik_platnost2_label</vt:lpstr>
      <vt:lpstr>ucastnik_prijmeni</vt:lpstr>
      <vt:lpstr>ucastnik_prijmeni_label</vt:lpstr>
      <vt:lpstr>ucastnik_RC</vt:lpstr>
      <vt:lpstr>ucastnik_RC_label</vt:lpstr>
      <vt:lpstr>ucastnik_required_fields</vt:lpstr>
      <vt:lpstr>ucastnik_subjektivita</vt:lpstr>
      <vt:lpstr>ucastnik_typ_doklad1</vt:lpstr>
      <vt:lpstr>ucastnik_typ_doklad1_label</vt:lpstr>
      <vt:lpstr>ucastnik_typ_doklad2</vt:lpstr>
      <vt:lpstr>ucastnik_typ_doklad2_label</vt:lpstr>
      <vt:lpstr>ucastnik_zastoupeny</vt:lpstr>
      <vt:lpstr>ucastnikZAS_doklad1</vt:lpstr>
      <vt:lpstr>ucastnikZAS_doklad1_label</vt:lpstr>
      <vt:lpstr>ucastnikZAS_doklad2</vt:lpstr>
      <vt:lpstr>ucastnikZAS_doklad2_label</vt:lpstr>
      <vt:lpstr>ucastnikZAS_jmeno</vt:lpstr>
      <vt:lpstr>ucastnikZAS_jmeno_label</vt:lpstr>
      <vt:lpstr>ucastnikZAS_nation</vt:lpstr>
      <vt:lpstr>ucastnikZAS_nation_label</vt:lpstr>
      <vt:lpstr>ucastnikZAS_platnost1</vt:lpstr>
      <vt:lpstr>ucastnikZAS_platnost1_label</vt:lpstr>
      <vt:lpstr>ucastnikZAS_platnost2</vt:lpstr>
      <vt:lpstr>ucastnikZAS_platnost2_label</vt:lpstr>
      <vt:lpstr>ucastnikZAS_prijmeni</vt:lpstr>
      <vt:lpstr>ucastnikZAS_prijmeni_label</vt:lpstr>
      <vt:lpstr>ucastnikZAS_RC</vt:lpstr>
      <vt:lpstr>ucastnikZAS_RC_label</vt:lpstr>
      <vt:lpstr>ucastnikZAS_typ_doklad1</vt:lpstr>
      <vt:lpstr>ucastnikZAS_typ_doklad1_label</vt:lpstr>
      <vt:lpstr>ucastnikZAS_typ_doklad2</vt:lpstr>
      <vt:lpstr>ucastnikZAS_typ_doklad2_label</vt:lpstr>
      <vt:lpstr>Ulice</vt:lpstr>
      <vt:lpstr>Ulice_1</vt:lpstr>
      <vt:lpstr>Ulice_10</vt:lpstr>
      <vt:lpstr>Ulice_11</vt:lpstr>
      <vt:lpstr>Ulice_12</vt:lpstr>
      <vt:lpstr>Ulice_13</vt:lpstr>
      <vt:lpstr>Ulice_14</vt:lpstr>
      <vt:lpstr>Ulice_15</vt:lpstr>
      <vt:lpstr>Ulice_16</vt:lpstr>
      <vt:lpstr>Ulice_17</vt:lpstr>
      <vt:lpstr>Ulice_18</vt:lpstr>
      <vt:lpstr>Ulice_19</vt:lpstr>
      <vt:lpstr>Ulice_2</vt:lpstr>
      <vt:lpstr>Ulice_20</vt:lpstr>
      <vt:lpstr>Ulice_3</vt:lpstr>
      <vt:lpstr>Ulice_4</vt:lpstr>
      <vt:lpstr>Ulice_5</vt:lpstr>
      <vt:lpstr>Ulice_6</vt:lpstr>
      <vt:lpstr>Ulice_7</vt:lpstr>
      <vt:lpstr>Ulice_8</vt:lpstr>
      <vt:lpstr>Ulice_9</vt:lpstr>
      <vt:lpstr>validace_FS</vt:lpstr>
      <vt:lpstr>VOICEapprove</vt:lpstr>
      <vt:lpstr>Zajemce_adresa</vt:lpstr>
      <vt:lpstr>Zajemce_adresa_oblig</vt:lpstr>
      <vt:lpstr>zajemce_co</vt:lpstr>
      <vt:lpstr>zajemce_cp</vt:lpstr>
      <vt:lpstr>zajemce_cp_co_slash</vt:lpstr>
      <vt:lpstr>zajemce_DIC</vt:lpstr>
      <vt:lpstr>zajemce_doklad1</vt:lpstr>
      <vt:lpstr>zajemce_doklad1_label</vt:lpstr>
      <vt:lpstr>zajemce_doklad2</vt:lpstr>
      <vt:lpstr>zajemce_doklad2_label</vt:lpstr>
      <vt:lpstr>zajemce_firma</vt:lpstr>
      <vt:lpstr>zajemce_firma1_label</vt:lpstr>
      <vt:lpstr>zajemce_firma2_label</vt:lpstr>
      <vt:lpstr>zajemce_IC</vt:lpstr>
      <vt:lpstr>zajemce_IC_DIC_label</vt:lpstr>
      <vt:lpstr>zajemce_IC_slash</vt:lpstr>
      <vt:lpstr>zajemce_jmeno</vt:lpstr>
      <vt:lpstr>zajemce_jmeno_label</vt:lpstr>
      <vt:lpstr>zajemce_mesto</vt:lpstr>
      <vt:lpstr>zajemce_nation</vt:lpstr>
      <vt:lpstr>zajemce_nation_label</vt:lpstr>
      <vt:lpstr>zajemce_platnost1</vt:lpstr>
      <vt:lpstr>zajemce_platnost1_label</vt:lpstr>
      <vt:lpstr>zajemce_platnost2</vt:lpstr>
      <vt:lpstr>zajemce_platnost2_label</vt:lpstr>
      <vt:lpstr>zajemce_prijmeni</vt:lpstr>
      <vt:lpstr>zajemce_prijmeni_label</vt:lpstr>
      <vt:lpstr>zajemce_PSC</vt:lpstr>
      <vt:lpstr>zajemce_RC</vt:lpstr>
      <vt:lpstr>zajemce_RC_label</vt:lpstr>
      <vt:lpstr>zajemce_required_fields</vt:lpstr>
      <vt:lpstr>zajemce_subjektivita</vt:lpstr>
      <vt:lpstr>zajemce_typ_doklad1</vt:lpstr>
      <vt:lpstr>zajemce_typ_doklad1_label</vt:lpstr>
      <vt:lpstr>zajemce_typ_doklad2</vt:lpstr>
      <vt:lpstr>zajemce_typ_doklad2_label</vt:lpstr>
      <vt:lpstr>zajemce_ulice</vt:lpstr>
      <vt:lpstr>zajemce_ulice_label</vt:lpstr>
      <vt:lpstr>zajemce_zastoupeny</vt:lpstr>
      <vt:lpstr>zajemceZAS_co</vt:lpstr>
      <vt:lpstr>zajemceZAS_cp</vt:lpstr>
      <vt:lpstr>zajemceZAS_CP_CO_label</vt:lpstr>
      <vt:lpstr>zajemceZAS_doklad1</vt:lpstr>
      <vt:lpstr>zajemceZAS_doklad1_label</vt:lpstr>
      <vt:lpstr>zajemceZAS_doklad2</vt:lpstr>
      <vt:lpstr>zajemceZAS_doklad2_label</vt:lpstr>
      <vt:lpstr>zajemceZAS_jmeno</vt:lpstr>
      <vt:lpstr>zajemceZAS_jmeno_label</vt:lpstr>
      <vt:lpstr>zajemceZAS_mesto</vt:lpstr>
      <vt:lpstr>zajemceZAS_mesto_label</vt:lpstr>
      <vt:lpstr>zajemceZAS_nation</vt:lpstr>
      <vt:lpstr>zajemceZAS_nation_label</vt:lpstr>
      <vt:lpstr>zajemceZAS_platnost1</vt:lpstr>
      <vt:lpstr>zajemceZAS_platnost1_label</vt:lpstr>
      <vt:lpstr>zajemceZAS_platnost2</vt:lpstr>
      <vt:lpstr>zajemceZAS_platnost2_label</vt:lpstr>
      <vt:lpstr>zajemceZAS_prijmeni</vt:lpstr>
      <vt:lpstr>zajemceZAS_prijmeni_label</vt:lpstr>
      <vt:lpstr>zajemceZAS_PSC</vt:lpstr>
      <vt:lpstr>zajemceZAS_PSC_label</vt:lpstr>
      <vt:lpstr>zajemceZAS_RC</vt:lpstr>
      <vt:lpstr>zajemceZAS_RC_label</vt:lpstr>
      <vt:lpstr>zajemceZAS_typ_doklad1</vt:lpstr>
      <vt:lpstr>zajemceZAS_typ_doklad1_label</vt:lpstr>
      <vt:lpstr>zajemceZAS_typ_doklad2</vt:lpstr>
      <vt:lpstr>zajemceZAS_typ_doklad2_label</vt:lpstr>
      <vt:lpstr>zajemceZAS_ulice</vt:lpstr>
      <vt:lpstr>zajemceZAS_ulice_label</vt:lpstr>
      <vt:lpstr>ZasilatEmail</vt:lpstr>
      <vt:lpstr>ZasilatEmail_1</vt:lpstr>
      <vt:lpstr>ZasilatEmail_10</vt:lpstr>
      <vt:lpstr>ZasilatEmail_11</vt:lpstr>
      <vt:lpstr>ZasilatEmail_12</vt:lpstr>
      <vt:lpstr>ZasilatEmail_13</vt:lpstr>
      <vt:lpstr>ZasilatEmail_14</vt:lpstr>
      <vt:lpstr>ZasilatEmail_15</vt:lpstr>
      <vt:lpstr>ZasilatEmail_16</vt:lpstr>
      <vt:lpstr>ZasilatEmail_17</vt:lpstr>
      <vt:lpstr>ZasilatEmail_18</vt:lpstr>
      <vt:lpstr>ZasilatEmail_19</vt:lpstr>
      <vt:lpstr>ZasilatEmail_2</vt:lpstr>
      <vt:lpstr>ZasilatEmail_20</vt:lpstr>
      <vt:lpstr>ZasilatEmail_3</vt:lpstr>
      <vt:lpstr>ZasilatEmail_4</vt:lpstr>
      <vt:lpstr>ZasilatEmail_5</vt:lpstr>
      <vt:lpstr>ZasilatEmail_6</vt:lpstr>
      <vt:lpstr>ZasilatEmail_7</vt:lpstr>
      <vt:lpstr>ZasilatEmail_8</vt:lpstr>
      <vt:lpstr>ZasilatEmail_9</vt:lpstr>
      <vt:lpstr>ZpusobUhrady</vt:lpstr>
      <vt:lpstr>ZpusobUhrady_1</vt:lpstr>
      <vt:lpstr>ZpusobUhrady_10</vt:lpstr>
      <vt:lpstr>ZpusobUhrady_11</vt:lpstr>
      <vt:lpstr>ZpusobUhrady_12</vt:lpstr>
      <vt:lpstr>ZpusobUhrady_13</vt:lpstr>
      <vt:lpstr>ZpusobUhrady_14</vt:lpstr>
      <vt:lpstr>ZpusobUhrady_15</vt:lpstr>
      <vt:lpstr>ZpusobUhrady_16</vt:lpstr>
      <vt:lpstr>ZpusobUhrady_17</vt:lpstr>
      <vt:lpstr>ZpusobUhrady_18</vt:lpstr>
      <vt:lpstr>ZpusobUhrady_19</vt:lpstr>
      <vt:lpstr>ZpusobUhrady_2</vt:lpstr>
      <vt:lpstr>ZpusobUhrady_20</vt:lpstr>
      <vt:lpstr>ZpusobUhrady_3</vt:lpstr>
      <vt:lpstr>ZpusobUhrady_4</vt:lpstr>
      <vt:lpstr>ZpusobUhrady_5</vt:lpstr>
      <vt:lpstr>ZpusobUhrady_6</vt:lpstr>
      <vt:lpstr>ZpusobUhrady_7</vt:lpstr>
      <vt:lpstr>ZpusobUhrady_8</vt:lpstr>
      <vt:lpstr>ZpusobUhrady_9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Ctibor Novotný</dc:creator>
  <cp:lastModifiedBy>Novotný Ctibor</cp:lastModifiedBy>
  <cp:lastPrinted>2024-07-08T14:14:07Z</cp:lastPrinted>
  <dcterms:created xsi:type="dcterms:W3CDTF">2018-03-20T10:07:20Z</dcterms:created>
  <dcterms:modified xsi:type="dcterms:W3CDTF">2025-01-08T16:20:39Z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0x01010061AD4E749862A3498EDE91F81BD35E09</vt:lpwstr>
  </property>
  <property fmtid="{D5CDD505-2E9C-101B-9397-08002B2CF9AE}" pid="3" name="MSIP_Label_e3e41b38-373c-4b3a-9137-5c0b023d0bef_Enabled">
    <vt:lpwstr>true</vt:lpwstr>
  </property>
  <property fmtid="{D5CDD505-2E9C-101B-9397-08002B2CF9AE}" pid="4" name="MSIP_Label_e3e41b38-373c-4b3a-9137-5c0b023d0bef_SetDate">
    <vt:lpwstr>2021-12-13T14:19:47Z</vt:lpwstr>
  </property>
  <property fmtid="{D5CDD505-2E9C-101B-9397-08002B2CF9AE}" pid="5" name="MSIP_Label_e3e41b38-373c-4b3a-9137-5c0b023d0bef_Method">
    <vt:lpwstr>Standard</vt:lpwstr>
  </property>
  <property fmtid="{D5CDD505-2E9C-101B-9397-08002B2CF9AE}" pid="6" name="MSIP_Label_e3e41b38-373c-4b3a-9137-5c0b023d0bef_Name">
    <vt:lpwstr>C2-Internal</vt:lpwstr>
  </property>
  <property fmtid="{D5CDD505-2E9C-101B-9397-08002B2CF9AE}" pid="7" name="MSIP_Label_e3e41b38-373c-4b3a-9137-5c0b023d0bef_SiteId">
    <vt:lpwstr>b213b057-1008-4204-8c53-8147bc602a29</vt:lpwstr>
  </property>
  <property fmtid="{D5CDD505-2E9C-101B-9397-08002B2CF9AE}" pid="8" name="MSIP_Label_e3e41b38-373c-4b3a-9137-5c0b023d0bef_ActionId">
    <vt:lpwstr>fe30efdc-54ae-4dc8-83d7-d229434afe0e</vt:lpwstr>
  </property>
  <property fmtid="{D5CDD505-2E9C-101B-9397-08002B2CF9AE}" pid="9" name="MSIP_Label_e3e41b38-373c-4b3a-9137-5c0b023d0bef_ContentBits">
    <vt:lpwstr>0</vt:lpwstr>
  </property>
</Properties>
</file>